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8_{F6F2B960-16EB-4F9F-87FE-01C4A73203E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pielikums - TĀME" sheetId="1" r:id="rId1"/>
  </sheets>
  <calcPr calcId="191029" calcMode="manual"/>
</workbook>
</file>

<file path=xl/calcChain.xml><?xml version="1.0" encoding="utf-8"?>
<calcChain xmlns="http://schemas.openxmlformats.org/spreadsheetml/2006/main">
  <c r="O89" i="1" l="1"/>
  <c r="S89" i="1"/>
  <c r="O82" i="1"/>
  <c r="O74" i="1"/>
  <c r="L65" i="1" l="1"/>
  <c r="P61" i="1"/>
  <c r="O99" i="1" l="1"/>
  <c r="R84" i="1"/>
  <c r="AC87" i="1"/>
  <c r="AC88" i="1"/>
  <c r="AC89" i="1"/>
  <c r="AC90" i="1"/>
  <c r="AC91" i="1"/>
  <c r="AC92" i="1"/>
  <c r="AC78" i="1"/>
  <c r="AC79" i="1"/>
  <c r="AC80" i="1"/>
  <c r="AC81" i="1"/>
  <c r="AC82" i="1"/>
  <c r="AC85" i="1"/>
  <c r="AC86" i="1"/>
  <c r="AC73" i="1"/>
  <c r="AC74" i="1"/>
  <c r="AC75" i="1"/>
  <c r="AC76" i="1"/>
  <c r="AC77" i="1"/>
  <c r="AC72" i="1" l="1"/>
  <c r="AC71" i="1"/>
  <c r="AC70" i="1"/>
  <c r="AC69" i="1"/>
  <c r="AC68" i="1"/>
  <c r="AC67" i="1"/>
  <c r="AC66" i="1"/>
  <c r="AC65" i="1"/>
  <c r="AC64" i="1"/>
  <c r="AC63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O43" i="1"/>
  <c r="AC43" i="1" s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S26" i="1"/>
  <c r="AC26" i="1" s="1"/>
  <c r="S25" i="1"/>
  <c r="AC25" i="1" s="1"/>
  <c r="AC24" i="1"/>
  <c r="AC23" i="1"/>
  <c r="AC22" i="1"/>
  <c r="AC21" i="1"/>
  <c r="AC20" i="1"/>
  <c r="AC19" i="1"/>
  <c r="S18" i="1"/>
  <c r="O18" i="1"/>
  <c r="AC18" i="1" s="1"/>
  <c r="K17" i="1"/>
  <c r="AC17" i="1" s="1"/>
  <c r="AC16" i="1"/>
  <c r="AC15" i="1"/>
  <c r="R14" i="1"/>
  <c r="AC14" i="1" s="1"/>
  <c r="AC13" i="1"/>
  <c r="O12" i="1"/>
  <c r="AC12" i="1" s="1"/>
  <c r="I11" i="1"/>
  <c r="F11" i="1"/>
  <c r="I10" i="1"/>
  <c r="F10" i="1"/>
  <c r="AC10" i="1" s="1"/>
  <c r="AJ71" i="1"/>
  <c r="AC11" i="1" l="1"/>
  <c r="X93" i="1"/>
  <c r="T93" i="1"/>
  <c r="Q93" i="1"/>
  <c r="M93" i="1"/>
  <c r="J93" i="1"/>
  <c r="H93" i="1"/>
  <c r="G93" i="1"/>
  <c r="P83" i="1"/>
  <c r="AC83" i="1" s="1"/>
  <c r="R83" i="1"/>
  <c r="P93" i="1" l="1"/>
  <c r="S84" i="1" l="1"/>
  <c r="AC84" i="1" s="1"/>
  <c r="AC62" i="1"/>
  <c r="AD97" i="1" s="1"/>
  <c r="F93" i="1" l="1"/>
  <c r="S93" i="1" l="1"/>
  <c r="I93" i="1"/>
  <c r="K93" i="1"/>
  <c r="L93" i="1"/>
  <c r="AJ64" i="1"/>
  <c r="W93" i="1"/>
  <c r="R93" i="1"/>
  <c r="N93" i="1"/>
  <c r="U93" i="1"/>
  <c r="V93" i="1"/>
  <c r="Y93" i="1"/>
  <c r="Z93" i="1"/>
  <c r="AA93" i="1"/>
  <c r="AB93" i="1"/>
  <c r="AJ65" i="1" l="1"/>
  <c r="O93" i="1"/>
  <c r="AC93" i="1" s="1"/>
  <c r="S99" i="1" s="1"/>
  <c r="X100" i="1" l="1"/>
  <c r="Z98" i="1"/>
  <c r="O101" i="1"/>
  <c r="AJ66" i="1"/>
  <c r="AJ68" i="1" s="1"/>
  <c r="AJ73" i="1" s="1"/>
</calcChain>
</file>

<file path=xl/sharedStrings.xml><?xml version="1.0" encoding="utf-8"?>
<sst xmlns="http://schemas.openxmlformats.org/spreadsheetml/2006/main" count="429" uniqueCount="322">
  <si>
    <t>Izdevumi kopā</t>
  </si>
  <si>
    <r>
      <t xml:space="preserve">TĀME
</t>
    </r>
    <r>
      <rPr>
        <b/>
        <i/>
        <sz val="16"/>
        <rFont val="Times New Roman"/>
        <family val="1"/>
        <charset val="186"/>
      </rPr>
      <t>par piešķirto valsts budžeta līdzekļu izlietojumu</t>
    </r>
  </si>
  <si>
    <r>
      <rPr>
        <b/>
        <sz val="12"/>
        <rFont val="Times New Roman"/>
        <family val="1"/>
        <charset val="204"/>
      </rPr>
      <t>Adrese, kontakttālrunis:</t>
    </r>
    <r>
      <rPr>
        <sz val="12"/>
        <rFont val="Times New Roman"/>
        <family val="1"/>
        <charset val="186"/>
      </rPr>
      <t xml:space="preserve"> </t>
    </r>
  </si>
  <si>
    <t>N.p.k.</t>
  </si>
  <si>
    <t>Pasākuma nosaukums</t>
  </si>
  <si>
    <t>Vieta</t>
  </si>
  <si>
    <t>Kopā :</t>
  </si>
  <si>
    <t>Pasākuma sarīkošanas laiks (kalendārā secībā)</t>
  </si>
  <si>
    <t>Dalībnieku skaits</t>
  </si>
  <si>
    <r>
      <rPr>
        <b/>
        <sz val="12"/>
        <rFont val="Times New Roman"/>
        <family val="1"/>
        <charset val="186"/>
      </rPr>
      <t>Apakšprogrammas Nr.</t>
    </r>
    <r>
      <rPr>
        <sz val="12"/>
        <rFont val="Times New Roman"/>
        <family val="1"/>
        <charset val="186"/>
      </rPr>
      <t xml:space="preserve"> </t>
    </r>
  </si>
  <si>
    <t>Kurināmais un enerģētiskie materiāli</t>
  </si>
  <si>
    <t xml:space="preserve"> Pārējas preces</t>
  </si>
  <si>
    <t>Īre un noma</t>
  </si>
  <si>
    <t>1.PIELIKUMS</t>
  </si>
  <si>
    <t>Darba devēja valsts sociālās apdrošināšanas obligātās iemaksas</t>
  </si>
  <si>
    <t>Iekšzemes mācību, darba un dienesta komandējumi, darba braucieni</t>
  </si>
  <si>
    <t>Ārvalstu mācību, darba un dienesta komandējumi, darba braucieni</t>
  </si>
  <si>
    <t>Mēnešalga</t>
  </si>
  <si>
    <t>Piemaksas, prēmijas un naudas balvas</t>
  </si>
  <si>
    <t>Atalgojums fiziskajām personām uz tiesiskās attiecības regulējošu dokumentu pamata</t>
  </si>
  <si>
    <t>Darba devēja sociāla rakstura pabalsti, kompensācijas un citi maksājumi</t>
  </si>
  <si>
    <t>Izdevumi par sakaru pakalpojumiem</t>
  </si>
  <si>
    <t>Izdevumi par komunālajiem pakalpojumiem</t>
  </si>
  <si>
    <t>Remontdarbi un iestāžu uzturēšanas pakalpojumi (izņemot kapitālo remontu)</t>
  </si>
  <si>
    <t>Informācijas tehnoloģiju pakalpojumi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</si>
  <si>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</si>
  <si>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</si>
  <si>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</si>
  <si>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</si>
  <si>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1.</t>
  </si>
  <si>
    <t>2.</t>
  </si>
  <si>
    <t>3.</t>
  </si>
  <si>
    <t>4.</t>
  </si>
  <si>
    <t>5.</t>
  </si>
  <si>
    <t>6.</t>
  </si>
  <si>
    <t>7.</t>
  </si>
  <si>
    <t>Dažādi pakalpojumi</t>
  </si>
  <si>
    <t>Izdevumi par dažādām precēm un inventāru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</si>
  <si>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</si>
  <si>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</si>
  <si>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</si>
  <si>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r>
      <t>Organizācijas nosaukums: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</si>
  <si>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 xml:space="preserve">Sadarbības līguma datums: </t>
    </r>
    <r>
      <rPr>
        <sz val="12"/>
        <rFont val="Times New Roman"/>
        <family val="1"/>
        <charset val="186"/>
      </rPr>
      <t xml:space="preserve"> </t>
    </r>
  </si>
  <si>
    <t>1.marts - 31.decembris</t>
  </si>
  <si>
    <t>Ģenerālsekretāra DA</t>
  </si>
  <si>
    <t>BMX menedžera DA</t>
  </si>
  <si>
    <t>Visu pasākumu grāmatvedības pakalpojumi</t>
  </si>
  <si>
    <t>Šosejas, MTB izlašu garāža, remontu boks</t>
  </si>
  <si>
    <t>LRF biroja izdevumi</t>
  </si>
  <si>
    <t>1.maijs - 31.decembris</t>
  </si>
  <si>
    <t>BMX sacensību programma</t>
  </si>
  <si>
    <t>Augusts</t>
  </si>
  <si>
    <t>5.maijs</t>
  </si>
  <si>
    <t>BMX Latvijas kauss</t>
  </si>
  <si>
    <t>Valmiera</t>
  </si>
  <si>
    <t>25.maijs</t>
  </si>
  <si>
    <t>Tukums</t>
  </si>
  <si>
    <t>8.jūnijs</t>
  </si>
  <si>
    <t>Jelgava</t>
  </si>
  <si>
    <t>29.jūnijs</t>
  </si>
  <si>
    <t>Ventspils</t>
  </si>
  <si>
    <t>6.jūlijs</t>
  </si>
  <si>
    <t>BMX Latvijas čempionāts</t>
  </si>
  <si>
    <t>20.jūlijs</t>
  </si>
  <si>
    <t>Vecpiebalga</t>
  </si>
  <si>
    <t>3.augusts</t>
  </si>
  <si>
    <t>Rīga</t>
  </si>
  <si>
    <t>17.augusts</t>
  </si>
  <si>
    <t>Avoti</t>
  </si>
  <si>
    <t>14.septembris</t>
  </si>
  <si>
    <t>Madona</t>
  </si>
  <si>
    <t>28.septembris</t>
  </si>
  <si>
    <t>Silva</t>
  </si>
  <si>
    <t>10-11.februāris</t>
  </si>
  <si>
    <t>BMX Pasaules kauss 1-2.posms</t>
  </si>
  <si>
    <t>Rotorua, Jaunzēlande</t>
  </si>
  <si>
    <t>22-25.februāris</t>
  </si>
  <si>
    <t>BMX Freestyle Pasaules kauss</t>
  </si>
  <si>
    <t>Enoshima, Japāna</t>
  </si>
  <si>
    <t>24-25.februāris</t>
  </si>
  <si>
    <t>BMX Pasaules kauss 3-4.posms</t>
  </si>
  <si>
    <t>Brisbena, Austrālija</t>
  </si>
  <si>
    <t>1-11.marts</t>
  </si>
  <si>
    <t>MTN, Eiropas kauss 1-2.posms</t>
  </si>
  <si>
    <t>12-19.marts</t>
  </si>
  <si>
    <t>MTN un C1 sacensība</t>
  </si>
  <si>
    <t>RockHill, ASV</t>
  </si>
  <si>
    <t>30-31.marts</t>
  </si>
  <si>
    <t>Parīze, Francija</t>
  </si>
  <si>
    <t>13-14.aprīlis</t>
  </si>
  <si>
    <t>Benatky, Čehija</t>
  </si>
  <si>
    <t>27-28.aprīlis</t>
  </si>
  <si>
    <t>BMX Pasaules kauss 5-6.posms</t>
  </si>
  <si>
    <t>Tulsa, ASV</t>
  </si>
  <si>
    <t>12-18.maijs</t>
  </si>
  <si>
    <t>BMX Pasaules čempionāts</t>
  </si>
  <si>
    <t>BMX Freestyle OQS</t>
  </si>
  <si>
    <t>29.maijs - 2.jūnijs</t>
  </si>
  <si>
    <t>BMX Eiropas čempionāts</t>
  </si>
  <si>
    <t>Verona, Itālija</t>
  </si>
  <si>
    <t>15-16.jūnijs</t>
  </si>
  <si>
    <t>Tiel, Nīderlande</t>
  </si>
  <si>
    <t>20-23.jūnijs</t>
  </si>
  <si>
    <t>Budapešta, Ungārija</t>
  </si>
  <si>
    <t>13-14.jūlijs</t>
  </si>
  <si>
    <t>BMX Eiropas kauss, 9-10.posms</t>
  </si>
  <si>
    <t>1-2.augusts</t>
  </si>
  <si>
    <t>Olimpiskās spēles</t>
  </si>
  <si>
    <t>BMX treneru kursi</t>
  </si>
  <si>
    <t>8-9.septembris</t>
  </si>
  <si>
    <t>Ravels, Beļģija</t>
  </si>
  <si>
    <t>17-21.decembris</t>
  </si>
  <si>
    <t>BMX Freestyle Pasaules čempionāts</t>
  </si>
  <si>
    <t>Abu Dhabi, AAE</t>
  </si>
  <si>
    <t>BMX izlases transports</t>
  </si>
  <si>
    <t>20. marts. -8. aprīlis</t>
  </si>
  <si>
    <t>6+2</t>
  </si>
  <si>
    <t>Turcija</t>
  </si>
  <si>
    <t>30. aprīlis - 5. maijs</t>
  </si>
  <si>
    <t xml:space="preserve">Polija </t>
  </si>
  <si>
    <t>24.-28.maijs</t>
  </si>
  <si>
    <t>Tour of Estonia UCI 2.1. ME</t>
  </si>
  <si>
    <t>7+3</t>
  </si>
  <si>
    <t>Tallina, Tartu, Igaunija</t>
  </si>
  <si>
    <t>2+2</t>
  </si>
  <si>
    <t>Rumānija</t>
  </si>
  <si>
    <t>29. maijs - 7. jūnijs</t>
  </si>
  <si>
    <t>Tour of Lithuania UCI 2.2. ME</t>
  </si>
  <si>
    <t>6+3</t>
  </si>
  <si>
    <t>Lietuva</t>
  </si>
  <si>
    <t>30. maijs - 2. jūnijs</t>
  </si>
  <si>
    <t>Pasaules Nāciju kauss junioriem - Germany GP</t>
  </si>
  <si>
    <t>Vācija</t>
  </si>
  <si>
    <t>25. jūnijs - 6. augusts</t>
  </si>
  <si>
    <t>Luksemburga</t>
  </si>
  <si>
    <t>11. - 14. jūlijs</t>
  </si>
  <si>
    <t>Slovākija</t>
  </si>
  <si>
    <t xml:space="preserve">13. - 28. </t>
  </si>
  <si>
    <t>19. - 21. jūlijs</t>
  </si>
  <si>
    <t>Austrija</t>
  </si>
  <si>
    <t>14.-22.augusts</t>
  </si>
  <si>
    <t>16.-20.augusts</t>
  </si>
  <si>
    <t>3. - 12. augusts</t>
  </si>
  <si>
    <t>Zviedrija</t>
  </si>
  <si>
    <t xml:space="preserve">5. - 8. septembrus </t>
  </si>
  <si>
    <t>14+6</t>
  </si>
  <si>
    <t>Flandrija, Beļģija</t>
  </si>
  <si>
    <t>1. - 15. augusts</t>
  </si>
  <si>
    <t>Pasaules Čempionāts  šosejas riteņbraukšanā</t>
  </si>
  <si>
    <t>10+5</t>
  </si>
  <si>
    <t xml:space="preserve">22. oktobris - 4. novembris </t>
  </si>
  <si>
    <t>15. - 31. decembris</t>
  </si>
  <si>
    <t>10+2</t>
  </si>
  <si>
    <t>Antālija, Turcija</t>
  </si>
  <si>
    <t>28. - 29. decembrī</t>
  </si>
  <si>
    <t>Murjāņi</t>
  </si>
  <si>
    <t>1. jūlijs - 31. decembris</t>
  </si>
  <si>
    <t>-</t>
  </si>
  <si>
    <t>Šosejas, MTB izlašu sacensību transports</t>
  </si>
  <si>
    <t>17. - 22. jūnijs</t>
  </si>
  <si>
    <t>Rīga, Virū</t>
  </si>
  <si>
    <t xml:space="preserve">Ogre </t>
  </si>
  <si>
    <t>Latvijas čempionāts MTB XCO krosā</t>
  </si>
  <si>
    <t>Cēsis</t>
  </si>
  <si>
    <t xml:space="preserve">4.  augusts+ </t>
  </si>
  <si>
    <t>20. - 21. jūlijs</t>
  </si>
  <si>
    <t xml:space="preserve">13.- 14. jūlijs </t>
  </si>
  <si>
    <t>Latvijas čempionāts MTB Downhill</t>
  </si>
  <si>
    <t>Gaiziņkalns</t>
  </si>
  <si>
    <t>1. aprīlis - 30. oktobris</t>
  </si>
  <si>
    <t>Latvijas čempionāts MTB maratonā</t>
  </si>
  <si>
    <t>Latvija</t>
  </si>
  <si>
    <t>5. maijs - 31. augusts</t>
  </si>
  <si>
    <t>Latvijas kauss MTB XCO krosā</t>
  </si>
  <si>
    <t>Tiesnešu programma</t>
  </si>
  <si>
    <t xml:space="preserve">Beļģija </t>
  </si>
  <si>
    <t>Organizācijas vadītājs Toms Markss</t>
  </si>
  <si>
    <t>BMX Latvijas kauss (bērni, jaunieši)</t>
  </si>
  <si>
    <t>8.</t>
  </si>
  <si>
    <t>8.a.</t>
  </si>
  <si>
    <t>9.</t>
  </si>
  <si>
    <t>9.a.</t>
  </si>
  <si>
    <t>10.</t>
  </si>
  <si>
    <t>10.a.</t>
  </si>
  <si>
    <t>11.</t>
  </si>
  <si>
    <t>11.a.</t>
  </si>
  <si>
    <t>12.</t>
  </si>
  <si>
    <t>12.a.</t>
  </si>
  <si>
    <t>Ādāži</t>
  </si>
  <si>
    <t>13.</t>
  </si>
  <si>
    <t>13.a.</t>
  </si>
  <si>
    <t>14.</t>
  </si>
  <si>
    <t>14.a.</t>
  </si>
  <si>
    <t>15.</t>
  </si>
  <si>
    <t>15.a.</t>
  </si>
  <si>
    <t>16.</t>
  </si>
  <si>
    <t>16.a.</t>
  </si>
  <si>
    <t>17.</t>
  </si>
  <si>
    <t>17.a.</t>
  </si>
  <si>
    <t>18.</t>
  </si>
  <si>
    <t>19.</t>
  </si>
  <si>
    <t>20.</t>
  </si>
  <si>
    <t>21.</t>
  </si>
  <si>
    <t>21.a.</t>
  </si>
  <si>
    <t>BMX Latvijas čempionāts (bērni, jaunieši)</t>
  </si>
  <si>
    <t>MTN, Eiropas kauss 1-2.posms (bērni, jaunieši)</t>
  </si>
  <si>
    <t>22.</t>
  </si>
  <si>
    <t>23.</t>
  </si>
  <si>
    <t>BMX Eiropas kauss 3-4.posms (bērni, jaunieši)</t>
  </si>
  <si>
    <t>24.</t>
  </si>
  <si>
    <t>25.</t>
  </si>
  <si>
    <t>BMX Eiropas kauss 5-6.posms (bērni, jaunieši)</t>
  </si>
  <si>
    <t>26.</t>
  </si>
  <si>
    <t>27.</t>
  </si>
  <si>
    <t>28.</t>
  </si>
  <si>
    <t>Sarrians, Francija</t>
  </si>
  <si>
    <t>28.a.</t>
  </si>
  <si>
    <t>BMX Pasaules čempionāts (bērni, jaunieši)</t>
  </si>
  <si>
    <t>29.</t>
  </si>
  <si>
    <t>30.</t>
  </si>
  <si>
    <t>30.a.</t>
  </si>
  <si>
    <t>BMX Eiropas čempionāts (bērni, jaunieši)</t>
  </si>
  <si>
    <t>31.</t>
  </si>
  <si>
    <t>BMX Eiropas kauss 7-8.posms (bērni, jaunieši)</t>
  </si>
  <si>
    <t>32.</t>
  </si>
  <si>
    <t>33.</t>
  </si>
  <si>
    <t>33.a.</t>
  </si>
  <si>
    <t>BMX Eiropas kauss, 9-10.posms (bērni, jaunieši)</t>
  </si>
  <si>
    <t>34.</t>
  </si>
  <si>
    <t>35.</t>
  </si>
  <si>
    <t>36.</t>
  </si>
  <si>
    <t>BMX Eiropas kauss, 11-12.posms (bērni, jaunieši)</t>
  </si>
  <si>
    <t>37.</t>
  </si>
  <si>
    <t>38.</t>
  </si>
  <si>
    <t>MTN un sacensības Turcijā (bērni, jaunieši)</t>
  </si>
  <si>
    <t>U17 šosejas riteņbraukšanas izlase (bērni, jaunieši)</t>
  </si>
  <si>
    <t>Grudziadz velobrauciens  junioriem (bērni, jaunieši)</t>
  </si>
  <si>
    <t>Eiropas čempionāts MTB XCO krosā (bērni, jaunieši)</t>
  </si>
  <si>
    <t>Luksemburgas U17 tūre (bērni, jaunieši)</t>
  </si>
  <si>
    <t xml:space="preserve"> Tour of Slovakia (bērni, jaunieši)</t>
  </si>
  <si>
    <t>MTN un Molozowska GP velo brauciens U23 (bērni, jaunieši)</t>
  </si>
  <si>
    <t>Pasaules Nāciju kauss junioriem - Tour of Austria (bērni, jauneši)</t>
  </si>
  <si>
    <t>ASVÖ - Radjugendtour U17 velobrauciens (bērni, jaunieši)</t>
  </si>
  <si>
    <t>Eiropas čempionāts MTB XCO krosā jauniešiem (bērni jaunieši)</t>
  </si>
  <si>
    <t>Eiropas Čempionāts šosejas riteņbraukšanā (bērni, jaunieši)</t>
  </si>
  <si>
    <t>MTN Antalya, Tucija (bērni, jaunieši)</t>
  </si>
  <si>
    <t>Izlases kandiātu VFS testi (bērni, jaunieši)</t>
  </si>
  <si>
    <t>Sporta uzturs (bērni, jaunieši)</t>
  </si>
  <si>
    <t>Inventārs/ apģērbs (bērni, jaunieši)</t>
  </si>
  <si>
    <t>Latvijas jaunatnes meistarsacīkstes (bērni jaunieši)</t>
  </si>
  <si>
    <t>Latvijas kauss šosejā (bērni, jaunieši)</t>
  </si>
  <si>
    <t>Baltijas čempionāts šosejas riteņbraukšanā (bērni, jaunieši)</t>
  </si>
  <si>
    <t>39.</t>
  </si>
  <si>
    <t>49.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</si>
  <si>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</si>
  <si>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</si>
  <si>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</si>
  <si>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</si>
  <si>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</si>
  <si>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</si>
  <si>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</si>
  <si>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</si>
  <si>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</si>
  <si>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</si>
  <si>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</si>
  <si>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</si>
  <si>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</si>
  <si>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</si>
  <si>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</si>
  <si>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</si>
  <si>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</si>
  <si>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</si>
  <si>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</si>
  <si>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</si>
  <si>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</si>
  <si>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</si>
  <si>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</si>
  <si>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</si>
  <si>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</si>
  <si>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</si>
  <si>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</si>
  <si>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</si>
  <si>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Latvijas Velo diena</t>
  </si>
  <si>
    <t>Precizēta summa</t>
  </si>
  <si>
    <t>17-18.augusts</t>
  </si>
  <si>
    <t>Precizēta summa un pozīcijas</t>
  </si>
  <si>
    <t>Atcelts pasākums</t>
  </si>
  <si>
    <t>4-7.aprīlis / 18-22.06</t>
  </si>
  <si>
    <t>BMX OS Test event / MTN Parīzes trasē</t>
  </si>
  <si>
    <t>8-12.maijs, augusts</t>
  </si>
  <si>
    <t>BMX Freestyle Pasaules kauss / BMX Freestyle Eiropas čempionāts</t>
  </si>
  <si>
    <t>Šveice</t>
  </si>
  <si>
    <t>Smiltene</t>
  </si>
  <si>
    <t>Cīrihe, Šveice</t>
  </si>
  <si>
    <t>Latvijas Riteņbraukšanas federācija</t>
  </si>
  <si>
    <t>Roberta Feldmaņa iela 11, Rīga LV - 1014</t>
  </si>
  <si>
    <t xml:space="preserve">04.04.2024. </t>
  </si>
  <si>
    <t>Prezizēta summa</t>
  </si>
  <si>
    <t>Mainīts pasākuma nosaukums un summa</t>
  </si>
  <si>
    <t>Pasākums atcelts</t>
  </si>
  <si>
    <t>Mainīts EKK</t>
  </si>
  <si>
    <t>1. februāris - 30. marts</t>
  </si>
  <si>
    <t xml:space="preserve">Junioru izlases treniņnometne, sacensības </t>
  </si>
  <si>
    <t>67a</t>
  </si>
  <si>
    <t xml:space="preserve">Jauns pasākums </t>
  </si>
  <si>
    <t>21.septembris</t>
  </si>
  <si>
    <t>Pump Track Latvijas čempionāts</t>
  </si>
  <si>
    <t>Mārupe</t>
  </si>
  <si>
    <t>Zolder, Beļģija</t>
  </si>
  <si>
    <t>2-3.augusts</t>
  </si>
  <si>
    <t>BMX Freestyle Latvijas čempionāts</t>
  </si>
  <si>
    <t>Saldus</t>
  </si>
  <si>
    <t>Jauns pasākums</t>
  </si>
  <si>
    <t>Šosejas Izlašu tehniskais  nodrošinājums</t>
  </si>
  <si>
    <t xml:space="preserve">KOPĒJAIS LĪGUMS </t>
  </si>
  <si>
    <t>ŠOSEJA/ MTB 40%</t>
  </si>
  <si>
    <t>Šoseja/ MTB</t>
  </si>
  <si>
    <t>Pārtēriņš</t>
  </si>
  <si>
    <t>Nordic BMX tiesnešu kursi</t>
  </si>
  <si>
    <t>Helsinki</t>
  </si>
  <si>
    <t>Precizēta summa un mainīts EKK</t>
  </si>
  <si>
    <t>Precizēta summa un Mainīts EKK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</si>
</sst>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6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u/>
      <sz val="13"/>
      <color theme="1"/>
      <name val="Times New Roman"/>
      <family val="1"/>
      <charset val="204"/>
    </font>
    <font>
      <sz val="8"/>
      <name val="Calibri"/>
      <family val="2"/>
      <charset val="186"/>
      <scheme val="minor"/>
    </font>
    <font>
      <i/>
      <sz val="10"/>
      <color rgb="FF000000"/>
      <name val="Arial"/>
      <family val="2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5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/>
    <xf numFmtId="0" fontId="10" fillId="0" borderId="8" xfId="0" applyFont="1" applyBorder="1" applyAlignment="1">
      <alignment horizontal="center"/>
    </xf>
    <xf numFmtId="0" fontId="15" fillId="0" borderId="9" xfId="0" applyFont="1" applyBorder="1"/>
    <xf numFmtId="0" fontId="9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/>
    <xf numFmtId="0" fontId="10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textRotation="90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6" xfId="0" applyFont="1" applyBorder="1" applyAlignment="1">
      <alignment horizontal="right"/>
    </xf>
    <xf numFmtId="0" fontId="17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0" fontId="12" fillId="0" borderId="14" xfId="0" applyFont="1" applyBorder="1"/>
    <xf numFmtId="0" fontId="16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" fillId="0" borderId="0" xfId="0" applyFont="1"/>
    <xf numFmtId="9" fontId="10" fillId="0" borderId="12" xfId="0" applyNumberFormat="1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left"/>
    </xf>
    <xf numFmtId="0" fontId="15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1" fontId="15" fillId="0" borderId="4" xfId="0" applyNumberFormat="1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6" fontId="15" fillId="0" borderId="4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12" xfId="0" applyNumberFormat="1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vertical="center"/>
    </xf>
    <xf numFmtId="0" fontId="15" fillId="0" borderId="18" xfId="0" applyFont="1" applyBorder="1" applyAlignment="1">
      <alignment horizontal="center"/>
    </xf>
    <xf numFmtId="1" fontId="15" fillId="0" borderId="18" xfId="0" applyNumberFormat="1" applyFont="1" applyBorder="1" applyAlignment="1">
      <alignment vertical="center"/>
    </xf>
    <xf numFmtId="1" fontId="15" fillId="0" borderId="18" xfId="0" applyNumberFormat="1" applyFont="1" applyBorder="1" applyAlignment="1">
      <alignment horizontal="center" vertical="center"/>
    </xf>
    <xf numFmtId="1" fontId="15" fillId="0" borderId="23" xfId="0" applyNumberFormat="1" applyFont="1" applyBorder="1" applyAlignment="1">
      <alignment horizontal="center" vertical="center"/>
    </xf>
    <xf numFmtId="16" fontId="15" fillId="0" borderId="19" xfId="0" applyNumberFormat="1" applyFont="1" applyBorder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1" fontId="15" fillId="2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/>
    </xf>
    <xf numFmtId="2" fontId="16" fillId="0" borderId="13" xfId="0" applyNumberFormat="1" applyFont="1" applyBorder="1" applyAlignment="1">
      <alignment vertical="center"/>
    </xf>
    <xf numFmtId="0" fontId="15" fillId="2" borderId="3" xfId="0" applyFont="1" applyFill="1" applyBorder="1" applyAlignment="1">
      <alignment horizontal="center" vertical="top"/>
    </xf>
    <xf numFmtId="1" fontId="15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top"/>
    </xf>
    <xf numFmtId="0" fontId="15" fillId="2" borderId="4" xfId="0" applyFont="1" applyFill="1" applyBorder="1" applyAlignment="1">
      <alignment horizontal="left"/>
    </xf>
    <xf numFmtId="1" fontId="15" fillId="2" borderId="18" xfId="0" applyNumberFormat="1" applyFont="1" applyFill="1" applyBorder="1" applyAlignment="1">
      <alignment horizontal="center" vertical="center"/>
    </xf>
    <xf numFmtId="16" fontId="6" fillId="0" borderId="0" xfId="0" applyNumberFormat="1" applyFont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2" fontId="19" fillId="0" borderId="0" xfId="0" applyNumberFormat="1" applyFont="1"/>
    <xf numFmtId="14" fontId="10" fillId="2" borderId="3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center"/>
    </xf>
    <xf numFmtId="0" fontId="16" fillId="2" borderId="1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center"/>
    </xf>
    <xf numFmtId="2" fontId="16" fillId="2" borderId="13" xfId="0" applyNumberFormat="1" applyFont="1" applyFill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2" fontId="6" fillId="0" borderId="0" xfId="0" applyNumberFormat="1" applyFont="1"/>
    <xf numFmtId="2" fontId="12" fillId="3" borderId="0" xfId="0" applyNumberFormat="1" applyFont="1" applyFill="1"/>
    <xf numFmtId="2" fontId="2" fillId="0" borderId="0" xfId="0" applyNumberFormat="1" applyFont="1"/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03"/>
  <sheetViews>
    <sheetView tabSelected="1" zoomScale="60" zoomScaleNormal="60" zoomScaleSheetLayoutView="70" workbookViewId="0">
      <pane xSplit="5" ySplit="9" topLeftCell="G10" activePane="bottomRight" state="frozen"/>
      <selection pane="topRight" activeCell="F1" sqref="F1"/>
      <selection pane="bottomLeft" activeCell="A10" sqref="A10"/>
      <selection pane="bottomRight" activeCell="I90" sqref="I90"/>
    </sheetView>
  </sheetViews>
  <sheetFormatPr defaultColWidth="9.1796875" defaultRowHeight="13" x14ac:dyDescent="0.3"/>
  <cols>
    <col min="1" max="1" width="5.453125" style="1" customWidth="1"/>
    <col min="2" max="2" width="20" style="2" customWidth="1"/>
    <col min="3" max="3" width="45.1796875" style="2" customWidth="1"/>
    <col min="4" max="4" width="8.453125" style="2" customWidth="1"/>
    <col min="5" max="5" width="18.1796875" style="2" customWidth="1"/>
    <col min="6" max="8" width="6.1796875" style="2" customWidth="1"/>
    <col min="9" max="10" width="7.1796875" style="2" customWidth="1"/>
    <col min="11" max="11" width="7.36328125" style="2" customWidth="1"/>
    <col min="12" max="12" width="7" style="2" customWidth="1"/>
    <col min="13" max="13" width="8.453125" style="2" customWidth="1"/>
    <col min="14" max="14" width="19" style="2" customWidth="1"/>
    <col min="15" max="15" width="10.36328125" style="2" customWidth="1"/>
    <col min="16" max="17" width="8.453125" style="2" customWidth="1"/>
    <col min="18" max="18" width="7.453125" style="2" customWidth="1"/>
    <col min="19" max="20" width="7.81640625" style="2" customWidth="1"/>
    <col min="21" max="23" width="8" style="2" customWidth="1"/>
    <col min="24" max="24" width="7.453125" style="2" customWidth="1"/>
    <col min="25" max="28" width="7.6328125" style="2" customWidth="1"/>
    <col min="29" max="29" width="11.36328125" style="2" customWidth="1"/>
    <col min="30" max="35" width="9.1796875" style="2"/>
    <col min="36" max="36" width="9.453125" style="2" bestFit="1" customWidth="1"/>
    <col min="37" max="16384" width="9.1796875" style="2"/>
  </cols>
  <sheetData>
    <row r="1" spans="1:33" ht="41.25" customHeight="1" x14ac:dyDescent="0.35">
      <c r="B1" s="3"/>
      <c r="C1" s="3"/>
      <c r="D1" s="3"/>
      <c r="E1" s="3"/>
      <c r="F1" s="110" t="s">
        <v>1</v>
      </c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3"/>
      <c r="V1" s="3"/>
      <c r="W1" s="3"/>
      <c r="X1" s="109" t="s">
        <v>13</v>
      </c>
      <c r="Y1" s="109"/>
      <c r="Z1" s="109"/>
      <c r="AA1" s="109"/>
      <c r="AB1" s="109"/>
      <c r="AC1" s="109"/>
      <c r="AD1" s="45"/>
    </row>
    <row r="2" spans="1:33" s="7" customFormat="1" ht="15.5" x14ac:dyDescent="0.3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33" s="7" customFormat="1" ht="15.5" x14ac:dyDescent="0.35">
      <c r="A3" s="6" t="s">
        <v>41</v>
      </c>
      <c r="B3" s="8"/>
      <c r="C3" s="8" t="s">
        <v>294</v>
      </c>
      <c r="D3" s="8"/>
      <c r="E3" s="8"/>
      <c r="F3" s="8"/>
      <c r="G3" s="8"/>
      <c r="H3" s="8"/>
      <c r="I3" s="8"/>
      <c r="J3" s="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33" s="7" customFormat="1" ht="15.5" x14ac:dyDescent="0.35">
      <c r="A4" s="10" t="s">
        <v>42</v>
      </c>
      <c r="B4" s="8"/>
      <c r="C4" s="8" t="s">
        <v>296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9"/>
      <c r="P4" s="9"/>
      <c r="Q4" s="9"/>
      <c r="R4" s="9"/>
      <c r="S4" s="9"/>
      <c r="T4" s="9"/>
      <c r="U4" s="9"/>
      <c r="V4" s="9"/>
      <c r="W4" s="9"/>
    </row>
    <row r="5" spans="1:33" s="7" customFormat="1" ht="15.5" x14ac:dyDescent="0.35">
      <c r="A5" s="13" t="s">
        <v>2</v>
      </c>
      <c r="B5" s="8"/>
      <c r="C5" s="8" t="s">
        <v>295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9"/>
      <c r="Q5" s="9"/>
      <c r="R5" s="9"/>
      <c r="S5" s="9"/>
      <c r="T5" s="9"/>
      <c r="U5" s="9"/>
      <c r="V5" s="9"/>
      <c r="W5" s="9"/>
    </row>
    <row r="6" spans="1:33" s="7" customFormat="1" ht="15.5" x14ac:dyDescent="0.35">
      <c r="A6" s="14" t="s">
        <v>9</v>
      </c>
      <c r="B6" s="14"/>
      <c r="C6" s="97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1"/>
      <c r="P6" s="11"/>
      <c r="Q6" s="11"/>
      <c r="R6" s="11"/>
      <c r="S6" s="8"/>
      <c r="T6" s="9"/>
      <c r="U6" s="9"/>
      <c r="V6" s="9"/>
      <c r="W6" s="9"/>
    </row>
    <row r="7" spans="1:33" s="7" customFormat="1" ht="16" thickBot="1" x14ac:dyDescent="0.4">
      <c r="A7" s="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51"/>
      <c r="P7" s="51"/>
      <c r="Q7" s="51"/>
      <c r="R7" s="51"/>
      <c r="S7" s="51"/>
      <c r="T7" s="51"/>
      <c r="U7" s="51"/>
      <c r="V7" s="51"/>
      <c r="W7" s="51"/>
      <c r="X7" s="51"/>
      <c r="Y7" s="52"/>
      <c r="Z7" s="52"/>
      <c r="AA7" s="52"/>
      <c r="AB7" s="52"/>
      <c r="AC7" s="52"/>
    </row>
    <row r="8" spans="1:33" s="7" customFormat="1" ht="15.5" x14ac:dyDescent="0.35">
      <c r="A8" s="28"/>
      <c r="B8" s="29"/>
      <c r="C8" s="30"/>
      <c r="D8" s="30"/>
      <c r="E8" s="31"/>
      <c r="F8" s="32">
        <v>1110</v>
      </c>
      <c r="G8" s="32">
        <v>1140</v>
      </c>
      <c r="H8" s="32">
        <v>1150</v>
      </c>
      <c r="I8" s="32">
        <v>1210</v>
      </c>
      <c r="J8" s="32">
        <v>1220</v>
      </c>
      <c r="K8" s="32">
        <v>2110</v>
      </c>
      <c r="L8" s="48">
        <v>2120</v>
      </c>
      <c r="M8" s="48">
        <v>2210</v>
      </c>
      <c r="N8" s="48">
        <v>2220</v>
      </c>
      <c r="O8" s="48">
        <v>2230</v>
      </c>
      <c r="P8" s="48">
        <v>2240</v>
      </c>
      <c r="Q8" s="48">
        <v>2250</v>
      </c>
      <c r="R8" s="48">
        <v>2260</v>
      </c>
      <c r="S8" s="32">
        <v>2310</v>
      </c>
      <c r="T8" s="32">
        <v>2320</v>
      </c>
      <c r="U8" s="32">
        <v>2340</v>
      </c>
      <c r="V8" s="32">
        <v>2350</v>
      </c>
      <c r="W8" s="32">
        <v>2360</v>
      </c>
      <c r="X8" s="32">
        <v>2390</v>
      </c>
      <c r="Y8" s="62">
        <v>5110</v>
      </c>
      <c r="Z8" s="62">
        <v>5120</v>
      </c>
      <c r="AA8" s="62">
        <v>5220</v>
      </c>
      <c r="AB8" s="62">
        <v>5230</v>
      </c>
      <c r="AC8" s="53"/>
    </row>
    <row r="9" spans="1:33" s="7" customFormat="1" ht="178.5" customHeight="1" x14ac:dyDescent="0.35">
      <c r="A9" s="37" t="s">
        <v>3</v>
      </c>
      <c r="B9" s="16" t="s">
        <v>7</v>
      </c>
      <c r="C9" s="16" t="s">
        <v>4</v>
      </c>
      <c r="D9" s="16" t="s">
        <v>8</v>
      </c>
      <c r="E9" s="27" t="s">
        <v>5</v>
      </c>
      <c r="F9" s="22" t="s">
        <v>17</v>
      </c>
      <c r="G9" s="22" t="s">
        <v>18</v>
      </c>
      <c r="H9" s="22" t="s">
        <v>19</v>
      </c>
      <c r="I9" s="23" t="s">
        <v>14</v>
      </c>
      <c r="J9" s="23" t="s">
        <v>20</v>
      </c>
      <c r="K9" s="58" t="s">
        <v>15</v>
      </c>
      <c r="L9" s="58" t="s">
        <v>16</v>
      </c>
      <c r="M9" s="58" t="s">
        <v>21</v>
      </c>
      <c r="N9" s="58" t="s">
        <v>22</v>
      </c>
      <c r="O9" s="58" t="s">
        <v>36</v>
      </c>
      <c r="P9" s="58" t="s">
        <v>23</v>
      </c>
      <c r="Q9" s="58" t="s">
        <v>24</v>
      </c>
      <c r="R9" s="58" t="s">
        <v>12</v>
      </c>
      <c r="S9" s="58" t="s">
        <v>37</v>
      </c>
      <c r="T9" s="58" t="s">
        <v>10</v>
      </c>
      <c r="U9" s="58" t="s">
        <v>38</v>
      </c>
      <c r="V9" s="58" t="s">
        <v>39</v>
      </c>
      <c r="W9" s="58" t="s">
        <v>40</v>
      </c>
      <c r="X9" s="58" t="s">
        <v>11</v>
      </c>
      <c r="Y9" s="58" t="s">
        <v>25</v>
      </c>
      <c r="Z9" s="58" t="s">
        <v>26</v>
      </c>
      <c r="AA9" s="58" t="s">
        <v>27</v>
      </c>
      <c r="AB9" s="58" t="s">
        <v>28</v>
      </c>
      <c r="AC9" s="63" t="s">
        <v>0</v>
      </c>
    </row>
    <row r="10" spans="1:33" s="7" customFormat="1" ht="15.5" x14ac:dyDescent="0.35">
      <c r="A10" s="33" t="s">
        <v>29</v>
      </c>
      <c r="B10" s="18" t="s">
        <v>43</v>
      </c>
      <c r="C10" s="21" t="s">
        <v>44</v>
      </c>
      <c r="D10" s="19">
        <v>1</v>
      </c>
      <c r="E10" s="19"/>
      <c r="F10" s="24">
        <f>2322*10</f>
        <v>23220</v>
      </c>
      <c r="G10" s="24"/>
      <c r="H10" s="24"/>
      <c r="I10" s="25">
        <f>548*10</f>
        <v>5480</v>
      </c>
      <c r="J10" s="25"/>
      <c r="K10" s="25"/>
      <c r="L10" s="46"/>
      <c r="M10" s="46"/>
      <c r="N10" s="46"/>
      <c r="O10" s="46"/>
      <c r="P10" s="46"/>
      <c r="Q10" s="46"/>
      <c r="R10" s="46"/>
      <c r="S10" s="47"/>
      <c r="T10" s="47"/>
      <c r="U10" s="47"/>
      <c r="V10" s="47"/>
      <c r="W10" s="47"/>
      <c r="X10" s="47"/>
      <c r="Y10" s="47"/>
      <c r="Z10" s="59"/>
      <c r="AA10" s="59"/>
      <c r="AB10" s="59"/>
      <c r="AC10" s="49">
        <f t="shared" ref="AC10:AC61" si="0">SUM(F10:AB10)</f>
        <v>28700</v>
      </c>
      <c r="AE10" s="5"/>
      <c r="AF10" s="5"/>
      <c r="AG10" s="5"/>
    </row>
    <row r="11" spans="1:33" s="7" customFormat="1" ht="15.5" x14ac:dyDescent="0.35">
      <c r="A11" s="33" t="s">
        <v>30</v>
      </c>
      <c r="B11" s="18" t="s">
        <v>43</v>
      </c>
      <c r="C11" s="21" t="s">
        <v>45</v>
      </c>
      <c r="D11" s="19">
        <v>1</v>
      </c>
      <c r="E11" s="19"/>
      <c r="F11" s="24">
        <f>2322*10</f>
        <v>23220</v>
      </c>
      <c r="G11" s="24"/>
      <c r="H11" s="24"/>
      <c r="I11" s="25">
        <f>548*10</f>
        <v>5480</v>
      </c>
      <c r="J11" s="25"/>
      <c r="K11" s="25"/>
      <c r="L11" s="25"/>
      <c r="M11" s="25"/>
      <c r="N11" s="25"/>
      <c r="O11" s="25"/>
      <c r="P11" s="25"/>
      <c r="Q11" s="25"/>
      <c r="R11" s="25"/>
      <c r="S11" s="26"/>
      <c r="T11" s="26"/>
      <c r="U11" s="26"/>
      <c r="V11" s="26"/>
      <c r="W11" s="26"/>
      <c r="X11" s="26"/>
      <c r="Y11" s="26"/>
      <c r="Z11" s="60"/>
      <c r="AA11" s="60"/>
      <c r="AB11" s="60"/>
      <c r="AC11" s="49">
        <f t="shared" si="0"/>
        <v>28700</v>
      </c>
    </row>
    <row r="12" spans="1:33" s="7" customFormat="1" ht="15.5" x14ac:dyDescent="0.35">
      <c r="A12" s="33" t="s">
        <v>31</v>
      </c>
      <c r="B12" s="18" t="s">
        <v>43</v>
      </c>
      <c r="C12" s="21" t="s">
        <v>46</v>
      </c>
      <c r="D12" s="19"/>
      <c r="E12" s="19"/>
      <c r="F12" s="24"/>
      <c r="G12" s="24"/>
      <c r="H12" s="24"/>
      <c r="I12" s="25"/>
      <c r="J12" s="25"/>
      <c r="K12" s="25"/>
      <c r="L12" s="25"/>
      <c r="M12" s="25"/>
      <c r="N12" s="25"/>
      <c r="O12" s="25">
        <f>750*10</f>
        <v>7500</v>
      </c>
      <c r="P12" s="25"/>
      <c r="Q12" s="25"/>
      <c r="R12" s="25"/>
      <c r="S12" s="26"/>
      <c r="T12" s="26"/>
      <c r="U12" s="26"/>
      <c r="V12" s="26"/>
      <c r="W12" s="26"/>
      <c r="X12" s="26"/>
      <c r="Y12" s="26"/>
      <c r="Z12" s="60"/>
      <c r="AA12" s="60"/>
      <c r="AB12" s="60"/>
      <c r="AC12" s="49">
        <f t="shared" si="0"/>
        <v>7500</v>
      </c>
    </row>
    <row r="13" spans="1:33" s="7" customFormat="1" ht="15.5" x14ac:dyDescent="0.35">
      <c r="A13" s="33" t="s">
        <v>32</v>
      </c>
      <c r="B13" s="18" t="s">
        <v>43</v>
      </c>
      <c r="C13" s="64" t="s">
        <v>47</v>
      </c>
      <c r="D13" s="19"/>
      <c r="E13" s="19"/>
      <c r="F13" s="24"/>
      <c r="G13" s="24"/>
      <c r="H13" s="24"/>
      <c r="I13" s="25"/>
      <c r="J13" s="25"/>
      <c r="K13" s="25"/>
      <c r="L13" s="25"/>
      <c r="M13" s="25"/>
      <c r="N13" s="25"/>
      <c r="O13" s="25"/>
      <c r="P13" s="25"/>
      <c r="Q13" s="25"/>
      <c r="R13" s="87">
        <v>1500</v>
      </c>
      <c r="S13" s="26"/>
      <c r="T13" s="26"/>
      <c r="U13" s="26"/>
      <c r="V13" s="26"/>
      <c r="W13" s="26"/>
      <c r="X13" s="26"/>
      <c r="Y13" s="26"/>
      <c r="Z13" s="60"/>
      <c r="AA13" s="60"/>
      <c r="AB13" s="60"/>
      <c r="AC13" s="106">
        <f t="shared" si="0"/>
        <v>1500</v>
      </c>
      <c r="AD13" s="7" t="s">
        <v>283</v>
      </c>
    </row>
    <row r="14" spans="1:33" s="7" customFormat="1" ht="15.5" x14ac:dyDescent="0.35">
      <c r="A14" s="33" t="s">
        <v>33</v>
      </c>
      <c r="B14" s="18" t="s">
        <v>43</v>
      </c>
      <c r="C14" s="20" t="s">
        <v>48</v>
      </c>
      <c r="D14" s="17"/>
      <c r="E14" s="17"/>
      <c r="F14" s="25"/>
      <c r="G14" s="25"/>
      <c r="H14" s="25"/>
      <c r="I14" s="25"/>
      <c r="J14" s="25"/>
      <c r="K14" s="25"/>
      <c r="L14" s="25"/>
      <c r="M14" s="87">
        <v>650</v>
      </c>
      <c r="N14" s="25"/>
      <c r="O14" s="25"/>
      <c r="P14" s="25"/>
      <c r="Q14" s="25">
        <v>650</v>
      </c>
      <c r="R14" s="25">
        <f>210*10</f>
        <v>2100</v>
      </c>
      <c r="S14" s="87">
        <v>960</v>
      </c>
      <c r="T14" s="25"/>
      <c r="U14" s="25"/>
      <c r="V14" s="25"/>
      <c r="W14" s="25"/>
      <c r="X14" s="25"/>
      <c r="Y14" s="25"/>
      <c r="Z14" s="61"/>
      <c r="AA14" s="61"/>
      <c r="AB14" s="61"/>
      <c r="AC14" s="106">
        <f t="shared" si="0"/>
        <v>4360</v>
      </c>
      <c r="AD14" s="7" t="s">
        <v>283</v>
      </c>
    </row>
    <row r="15" spans="1:33" s="7" customFormat="1" ht="15.5" x14ac:dyDescent="0.35">
      <c r="A15" s="33" t="s">
        <v>34</v>
      </c>
      <c r="B15" s="18" t="s">
        <v>49</v>
      </c>
      <c r="C15" s="21" t="s">
        <v>50</v>
      </c>
      <c r="D15" s="19">
        <v>400</v>
      </c>
      <c r="E15" s="19"/>
      <c r="F15" s="24"/>
      <c r="G15" s="24"/>
      <c r="H15" s="24"/>
      <c r="I15" s="25"/>
      <c r="J15" s="25"/>
      <c r="K15" s="25"/>
      <c r="L15" s="46"/>
      <c r="M15" s="46"/>
      <c r="N15" s="46"/>
      <c r="O15" s="46"/>
      <c r="P15" s="46"/>
      <c r="Q15" s="46"/>
      <c r="R15" s="46"/>
      <c r="S15" s="46">
        <v>12902</v>
      </c>
      <c r="T15" s="47"/>
      <c r="U15" s="47"/>
      <c r="V15" s="47"/>
      <c r="W15" s="47"/>
      <c r="X15" s="47"/>
      <c r="Y15" s="47"/>
      <c r="Z15" s="59"/>
      <c r="AA15" s="59"/>
      <c r="AB15" s="61"/>
      <c r="AC15" s="49">
        <f t="shared" si="0"/>
        <v>12902</v>
      </c>
    </row>
    <row r="16" spans="1:33" s="7" customFormat="1" ht="18" customHeight="1" x14ac:dyDescent="0.35">
      <c r="A16" s="33" t="s">
        <v>35</v>
      </c>
      <c r="B16" s="103" t="s">
        <v>284</v>
      </c>
      <c r="C16" s="104" t="s">
        <v>318</v>
      </c>
      <c r="D16" s="105">
        <v>2</v>
      </c>
      <c r="E16" s="105" t="s">
        <v>319</v>
      </c>
      <c r="F16" s="25"/>
      <c r="G16" s="25"/>
      <c r="H16" s="25"/>
      <c r="I16" s="25"/>
      <c r="J16" s="25"/>
      <c r="K16" s="25"/>
      <c r="L16" s="87">
        <v>1317</v>
      </c>
      <c r="M16" s="25"/>
      <c r="N16" s="25"/>
      <c r="O16" s="25"/>
      <c r="P16" s="25"/>
      <c r="Q16" s="25"/>
      <c r="R16" s="25"/>
      <c r="S16" s="26"/>
      <c r="T16" s="26"/>
      <c r="U16" s="26"/>
      <c r="V16" s="26"/>
      <c r="W16" s="26"/>
      <c r="X16" s="26"/>
      <c r="Y16" s="26"/>
      <c r="Z16" s="60"/>
      <c r="AA16" s="60"/>
      <c r="AB16" s="61"/>
      <c r="AC16" s="106">
        <f t="shared" si="0"/>
        <v>1317</v>
      </c>
      <c r="AD16" s="7" t="s">
        <v>312</v>
      </c>
    </row>
    <row r="17" spans="1:30" s="7" customFormat="1" ht="15.5" x14ac:dyDescent="0.35">
      <c r="A17" s="33" t="s">
        <v>178</v>
      </c>
      <c r="B17" s="18" t="s">
        <v>52</v>
      </c>
      <c r="C17" s="21" t="s">
        <v>53</v>
      </c>
      <c r="D17" s="19">
        <v>100</v>
      </c>
      <c r="E17" s="19" t="s">
        <v>54</v>
      </c>
      <c r="F17" s="24"/>
      <c r="G17" s="24"/>
      <c r="H17" s="24"/>
      <c r="I17" s="25"/>
      <c r="J17" s="25"/>
      <c r="K17" s="25">
        <f>310+160</f>
        <v>470</v>
      </c>
      <c r="L17" s="25"/>
      <c r="M17" s="25"/>
      <c r="N17" s="25"/>
      <c r="O17" s="25"/>
      <c r="P17" s="25"/>
      <c r="Q17" s="25"/>
      <c r="R17" s="25"/>
      <c r="S17" s="25"/>
      <c r="T17" s="26"/>
      <c r="U17" s="26"/>
      <c r="V17" s="26"/>
      <c r="W17" s="26"/>
      <c r="X17" s="26"/>
      <c r="Y17" s="26"/>
      <c r="Z17" s="60"/>
      <c r="AA17" s="60"/>
      <c r="AB17" s="61"/>
      <c r="AC17" s="49">
        <f t="shared" si="0"/>
        <v>470</v>
      </c>
    </row>
    <row r="18" spans="1:30" s="7" customFormat="1" ht="15.5" x14ac:dyDescent="0.35">
      <c r="A18" s="33" t="s">
        <v>179</v>
      </c>
      <c r="B18" s="18" t="s">
        <v>52</v>
      </c>
      <c r="C18" s="21" t="s">
        <v>177</v>
      </c>
      <c r="D18" s="19">
        <v>300</v>
      </c>
      <c r="E18" s="19" t="s">
        <v>54</v>
      </c>
      <c r="F18" s="24"/>
      <c r="G18" s="24"/>
      <c r="H18" s="24"/>
      <c r="I18" s="25"/>
      <c r="J18" s="25"/>
      <c r="K18" s="25"/>
      <c r="L18" s="25"/>
      <c r="M18" s="25"/>
      <c r="N18" s="25"/>
      <c r="O18" s="25">
        <f>1750+130+274</f>
        <v>2154</v>
      </c>
      <c r="P18" s="25"/>
      <c r="Q18" s="25"/>
      <c r="R18" s="25"/>
      <c r="S18" s="78">
        <f>750+408.38</f>
        <v>1158.3800000000001</v>
      </c>
      <c r="T18" s="26"/>
      <c r="U18" s="26"/>
      <c r="V18" s="26"/>
      <c r="W18" s="26"/>
      <c r="X18" s="26"/>
      <c r="Y18" s="26"/>
      <c r="Z18" s="60"/>
      <c r="AA18" s="60"/>
      <c r="AB18" s="61"/>
      <c r="AC18" s="49">
        <f t="shared" si="0"/>
        <v>3312.38</v>
      </c>
    </row>
    <row r="19" spans="1:30" s="7" customFormat="1" ht="15.5" x14ac:dyDescent="0.35">
      <c r="A19" s="33" t="s">
        <v>180</v>
      </c>
      <c r="B19" s="18" t="s">
        <v>55</v>
      </c>
      <c r="C19" s="21" t="s">
        <v>53</v>
      </c>
      <c r="D19" s="19">
        <v>70</v>
      </c>
      <c r="E19" s="19" t="s">
        <v>56</v>
      </c>
      <c r="F19" s="24"/>
      <c r="G19" s="24"/>
      <c r="H19" s="24"/>
      <c r="I19" s="25"/>
      <c r="J19" s="25"/>
      <c r="K19" s="25">
        <v>190</v>
      </c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60"/>
      <c r="AA19" s="60"/>
      <c r="AB19" s="61"/>
      <c r="AC19" s="49">
        <f t="shared" si="0"/>
        <v>190</v>
      </c>
    </row>
    <row r="20" spans="1:30" s="7" customFormat="1" ht="15.5" x14ac:dyDescent="0.35">
      <c r="A20" s="33" t="s">
        <v>181</v>
      </c>
      <c r="B20" s="18" t="s">
        <v>55</v>
      </c>
      <c r="C20" s="21" t="s">
        <v>177</v>
      </c>
      <c r="D20" s="19">
        <v>250</v>
      </c>
      <c r="E20" s="19" t="s">
        <v>56</v>
      </c>
      <c r="F20" s="24"/>
      <c r="G20" s="24"/>
      <c r="H20" s="24"/>
      <c r="I20" s="25"/>
      <c r="J20" s="25"/>
      <c r="K20" s="25"/>
      <c r="L20" s="25"/>
      <c r="M20" s="25"/>
      <c r="N20" s="25"/>
      <c r="O20" s="25">
        <v>1750</v>
      </c>
      <c r="P20" s="25"/>
      <c r="Q20" s="25"/>
      <c r="R20" s="25"/>
      <c r="S20" s="25">
        <v>750</v>
      </c>
      <c r="T20" s="26"/>
      <c r="U20" s="26"/>
      <c r="V20" s="26"/>
      <c r="W20" s="26"/>
      <c r="X20" s="26"/>
      <c r="Y20" s="26"/>
      <c r="Z20" s="60"/>
      <c r="AA20" s="60"/>
      <c r="AB20" s="61"/>
      <c r="AC20" s="49">
        <f t="shared" si="0"/>
        <v>2500</v>
      </c>
    </row>
    <row r="21" spans="1:30" s="7" customFormat="1" ht="15.5" x14ac:dyDescent="0.35">
      <c r="A21" s="33" t="s">
        <v>182</v>
      </c>
      <c r="B21" s="18" t="s">
        <v>57</v>
      </c>
      <c r="C21" s="21" t="s">
        <v>53</v>
      </c>
      <c r="D21" s="19">
        <v>100</v>
      </c>
      <c r="E21" s="17" t="s">
        <v>58</v>
      </c>
      <c r="F21" s="25"/>
      <c r="G21" s="25"/>
      <c r="H21" s="25"/>
      <c r="I21" s="25"/>
      <c r="J21" s="25"/>
      <c r="K21" s="25">
        <v>260</v>
      </c>
      <c r="L21" s="25"/>
      <c r="M21" s="25"/>
      <c r="N21" s="25"/>
      <c r="O21" s="25"/>
      <c r="P21" s="25"/>
      <c r="Q21" s="25"/>
      <c r="R21" s="25"/>
      <c r="S21" s="25">
        <v>69</v>
      </c>
      <c r="T21" s="25"/>
      <c r="U21" s="25"/>
      <c r="V21" s="25"/>
      <c r="W21" s="25"/>
      <c r="X21" s="25"/>
      <c r="Y21" s="25"/>
      <c r="Z21" s="61"/>
      <c r="AA21" s="61"/>
      <c r="AB21" s="61"/>
      <c r="AC21" s="49">
        <f t="shared" si="0"/>
        <v>329</v>
      </c>
    </row>
    <row r="22" spans="1:30" s="7" customFormat="1" ht="15.5" x14ac:dyDescent="0.35">
      <c r="A22" s="33" t="s">
        <v>183</v>
      </c>
      <c r="B22" s="18" t="s">
        <v>57</v>
      </c>
      <c r="C22" s="21" t="s">
        <v>177</v>
      </c>
      <c r="D22" s="19">
        <v>320</v>
      </c>
      <c r="E22" s="17" t="s">
        <v>58</v>
      </c>
      <c r="F22" s="25"/>
      <c r="G22" s="25"/>
      <c r="H22" s="25"/>
      <c r="I22" s="25"/>
      <c r="J22" s="25"/>
      <c r="K22" s="25"/>
      <c r="L22" s="25"/>
      <c r="M22" s="25"/>
      <c r="N22" s="25"/>
      <c r="O22" s="25">
        <v>1750</v>
      </c>
      <c r="P22" s="25"/>
      <c r="Q22" s="25"/>
      <c r="R22" s="25"/>
      <c r="S22" s="25">
        <v>750</v>
      </c>
      <c r="T22" s="25"/>
      <c r="U22" s="25"/>
      <c r="V22" s="25"/>
      <c r="W22" s="25"/>
      <c r="X22" s="25"/>
      <c r="Y22" s="25"/>
      <c r="Z22" s="61"/>
      <c r="AA22" s="61"/>
      <c r="AB22" s="61"/>
      <c r="AC22" s="49">
        <f t="shared" si="0"/>
        <v>2500</v>
      </c>
    </row>
    <row r="23" spans="1:30" s="7" customFormat="1" ht="15.5" x14ac:dyDescent="0.35">
      <c r="A23" s="33" t="s">
        <v>184</v>
      </c>
      <c r="B23" s="18" t="s">
        <v>59</v>
      </c>
      <c r="C23" s="21" t="s">
        <v>53</v>
      </c>
      <c r="D23" s="19">
        <v>100</v>
      </c>
      <c r="E23" s="17" t="s">
        <v>60</v>
      </c>
      <c r="F23" s="25"/>
      <c r="G23" s="25"/>
      <c r="H23" s="25"/>
      <c r="I23" s="25"/>
      <c r="J23" s="25"/>
      <c r="K23" s="25">
        <v>483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61"/>
      <c r="AA23" s="61"/>
      <c r="AB23" s="61"/>
      <c r="AC23" s="49">
        <f t="shared" si="0"/>
        <v>483</v>
      </c>
    </row>
    <row r="24" spans="1:30" s="7" customFormat="1" ht="15.5" x14ac:dyDescent="0.35">
      <c r="A24" s="33" t="s">
        <v>185</v>
      </c>
      <c r="B24" s="18" t="s">
        <v>59</v>
      </c>
      <c r="C24" s="21" t="s">
        <v>177</v>
      </c>
      <c r="D24" s="19">
        <v>270</v>
      </c>
      <c r="E24" s="17" t="s">
        <v>60</v>
      </c>
      <c r="F24" s="25"/>
      <c r="G24" s="25"/>
      <c r="H24" s="25"/>
      <c r="I24" s="25"/>
      <c r="J24" s="25"/>
      <c r="K24" s="25"/>
      <c r="L24" s="25"/>
      <c r="M24" s="25"/>
      <c r="N24" s="25"/>
      <c r="O24" s="25">
        <v>1750</v>
      </c>
      <c r="P24" s="25"/>
      <c r="Q24" s="25"/>
      <c r="R24" s="25"/>
      <c r="S24" s="25">
        <v>750</v>
      </c>
      <c r="T24" s="25"/>
      <c r="U24" s="25"/>
      <c r="V24" s="25"/>
      <c r="W24" s="25"/>
      <c r="X24" s="25"/>
      <c r="Y24" s="25"/>
      <c r="Z24" s="61"/>
      <c r="AA24" s="61"/>
      <c r="AB24" s="61"/>
      <c r="AC24" s="49">
        <f t="shared" si="0"/>
        <v>2500</v>
      </c>
    </row>
    <row r="25" spans="1:30" s="7" customFormat="1" ht="15.5" x14ac:dyDescent="0.35">
      <c r="A25" s="33" t="s">
        <v>186</v>
      </c>
      <c r="B25" s="18" t="s">
        <v>61</v>
      </c>
      <c r="C25" s="21" t="s">
        <v>62</v>
      </c>
      <c r="D25" s="19">
        <v>50</v>
      </c>
      <c r="E25" s="17" t="s">
        <v>188</v>
      </c>
      <c r="F25" s="25"/>
      <c r="G25" s="25"/>
      <c r="H25" s="25">
        <v>500</v>
      </c>
      <c r="I25" s="25"/>
      <c r="J25" s="25"/>
      <c r="K25" s="25">
        <v>230</v>
      </c>
      <c r="L25" s="25"/>
      <c r="M25" s="25"/>
      <c r="N25" s="25"/>
      <c r="O25" s="25"/>
      <c r="P25" s="25"/>
      <c r="Q25" s="25"/>
      <c r="R25" s="25"/>
      <c r="S25" s="88">
        <f>211.75+181.5</f>
        <v>393.25</v>
      </c>
      <c r="T25" s="25"/>
      <c r="U25" s="25"/>
      <c r="V25" s="25"/>
      <c r="W25" s="25"/>
      <c r="X25" s="25"/>
      <c r="Y25" s="25"/>
      <c r="Z25" s="61"/>
      <c r="AA25" s="61"/>
      <c r="AB25" s="61"/>
      <c r="AC25" s="106">
        <f t="shared" si="0"/>
        <v>1123.25</v>
      </c>
      <c r="AD25" s="7" t="s">
        <v>285</v>
      </c>
    </row>
    <row r="26" spans="1:30" s="7" customFormat="1" ht="15.5" x14ac:dyDescent="0.35">
      <c r="A26" s="33" t="s">
        <v>187</v>
      </c>
      <c r="B26" s="18" t="s">
        <v>61</v>
      </c>
      <c r="C26" s="21" t="s">
        <v>204</v>
      </c>
      <c r="D26" s="19">
        <v>300</v>
      </c>
      <c r="E26" s="17" t="s">
        <v>188</v>
      </c>
      <c r="F26" s="25"/>
      <c r="G26" s="25"/>
      <c r="H26" s="25"/>
      <c r="I26" s="25"/>
      <c r="J26" s="25"/>
      <c r="K26" s="25"/>
      <c r="L26" s="25"/>
      <c r="M26" s="25"/>
      <c r="N26" s="25"/>
      <c r="O26" s="25">
        <v>1750</v>
      </c>
      <c r="P26" s="25"/>
      <c r="Q26" s="25"/>
      <c r="R26" s="25"/>
      <c r="S26" s="78">
        <f>750+412.2+694.2+64.08</f>
        <v>1920.48</v>
      </c>
      <c r="T26" s="25"/>
      <c r="U26" s="25"/>
      <c r="V26" s="25"/>
      <c r="W26" s="25"/>
      <c r="X26" s="25"/>
      <c r="Y26" s="25"/>
      <c r="Z26" s="61"/>
      <c r="AA26" s="61"/>
      <c r="AB26" s="61"/>
      <c r="AC26" s="49">
        <f t="shared" si="0"/>
        <v>3670.48</v>
      </c>
    </row>
    <row r="27" spans="1:30" s="7" customFormat="1" ht="15.5" x14ac:dyDescent="0.35">
      <c r="A27" s="33" t="s">
        <v>189</v>
      </c>
      <c r="B27" s="18" t="s">
        <v>63</v>
      </c>
      <c r="C27" s="21" t="s">
        <v>53</v>
      </c>
      <c r="D27" s="19">
        <v>50</v>
      </c>
      <c r="E27" s="17" t="s">
        <v>64</v>
      </c>
      <c r="F27" s="25"/>
      <c r="G27" s="25"/>
      <c r="H27" s="25"/>
      <c r="I27" s="25"/>
      <c r="J27" s="25"/>
      <c r="K27" s="87">
        <v>172</v>
      </c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61"/>
      <c r="AA27" s="61"/>
      <c r="AB27" s="61"/>
      <c r="AC27" s="106">
        <f t="shared" si="0"/>
        <v>172</v>
      </c>
      <c r="AD27" s="7" t="s">
        <v>283</v>
      </c>
    </row>
    <row r="28" spans="1:30" s="7" customFormat="1" ht="15.5" x14ac:dyDescent="0.35">
      <c r="A28" s="33" t="s">
        <v>190</v>
      </c>
      <c r="B28" s="18" t="s">
        <v>63</v>
      </c>
      <c r="C28" s="21" t="s">
        <v>177</v>
      </c>
      <c r="D28" s="19">
        <v>200</v>
      </c>
      <c r="E28" s="17" t="s">
        <v>64</v>
      </c>
      <c r="F28" s="25"/>
      <c r="G28" s="25"/>
      <c r="H28" s="25"/>
      <c r="I28" s="25"/>
      <c r="J28" s="25"/>
      <c r="K28" s="25"/>
      <c r="L28" s="25"/>
      <c r="M28" s="25"/>
      <c r="N28" s="25"/>
      <c r="O28" s="25">
        <v>1750</v>
      </c>
      <c r="P28" s="25"/>
      <c r="Q28" s="25"/>
      <c r="R28" s="25"/>
      <c r="S28" s="25">
        <v>750</v>
      </c>
      <c r="T28" s="25"/>
      <c r="U28" s="25"/>
      <c r="V28" s="25"/>
      <c r="W28" s="25"/>
      <c r="X28" s="25"/>
      <c r="Y28" s="25"/>
      <c r="Z28" s="61"/>
      <c r="AA28" s="61"/>
      <c r="AB28" s="61"/>
      <c r="AC28" s="49">
        <f t="shared" si="0"/>
        <v>2500</v>
      </c>
    </row>
    <row r="29" spans="1:30" s="7" customFormat="1" ht="15.5" x14ac:dyDescent="0.35">
      <c r="A29" s="33" t="s">
        <v>191</v>
      </c>
      <c r="B29" s="18" t="s">
        <v>65</v>
      </c>
      <c r="C29" s="21" t="s">
        <v>53</v>
      </c>
      <c r="D29" s="19">
        <v>100</v>
      </c>
      <c r="E29" s="17" t="s">
        <v>66</v>
      </c>
      <c r="F29" s="25"/>
      <c r="G29" s="25"/>
      <c r="H29" s="25"/>
      <c r="I29" s="25"/>
      <c r="J29" s="25"/>
      <c r="K29" s="87">
        <v>260</v>
      </c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61"/>
      <c r="AA29" s="61"/>
      <c r="AB29" s="61"/>
      <c r="AC29" s="106">
        <f t="shared" si="0"/>
        <v>260</v>
      </c>
      <c r="AD29" s="7" t="s">
        <v>283</v>
      </c>
    </row>
    <row r="30" spans="1:30" s="7" customFormat="1" ht="15.5" x14ac:dyDescent="0.35">
      <c r="A30" s="33" t="s">
        <v>192</v>
      </c>
      <c r="B30" s="18" t="s">
        <v>65</v>
      </c>
      <c r="C30" s="21" t="s">
        <v>177</v>
      </c>
      <c r="D30" s="19">
        <v>300</v>
      </c>
      <c r="E30" s="17" t="s">
        <v>66</v>
      </c>
      <c r="F30" s="25"/>
      <c r="G30" s="25"/>
      <c r="H30" s="25"/>
      <c r="I30" s="25"/>
      <c r="J30" s="25"/>
      <c r="K30" s="25"/>
      <c r="L30" s="25"/>
      <c r="M30" s="25"/>
      <c r="N30" s="25"/>
      <c r="O30" s="25">
        <v>1750</v>
      </c>
      <c r="P30" s="25"/>
      <c r="Q30" s="25"/>
      <c r="R30" s="25"/>
      <c r="S30" s="25">
        <v>750</v>
      </c>
      <c r="T30" s="25"/>
      <c r="U30" s="25"/>
      <c r="V30" s="25"/>
      <c r="W30" s="25"/>
      <c r="X30" s="25"/>
      <c r="Y30" s="25"/>
      <c r="Z30" s="61"/>
      <c r="AA30" s="61"/>
      <c r="AB30" s="61"/>
      <c r="AC30" s="49">
        <f t="shared" si="0"/>
        <v>2500</v>
      </c>
    </row>
    <row r="31" spans="1:30" s="7" customFormat="1" ht="15.5" x14ac:dyDescent="0.35">
      <c r="A31" s="33" t="s">
        <v>193</v>
      </c>
      <c r="B31" s="17" t="s">
        <v>67</v>
      </c>
      <c r="C31" s="21" t="s">
        <v>53</v>
      </c>
      <c r="D31" s="19">
        <v>120</v>
      </c>
      <c r="E31" s="17" t="s">
        <v>68</v>
      </c>
      <c r="F31" s="25"/>
      <c r="G31" s="25"/>
      <c r="H31" s="25"/>
      <c r="I31" s="25"/>
      <c r="J31" s="25"/>
      <c r="K31" s="87">
        <v>390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61"/>
      <c r="AA31" s="61"/>
      <c r="AB31" s="61"/>
      <c r="AC31" s="106">
        <f t="shared" si="0"/>
        <v>390</v>
      </c>
      <c r="AD31" s="7" t="s">
        <v>283</v>
      </c>
    </row>
    <row r="32" spans="1:30" s="7" customFormat="1" ht="15.5" x14ac:dyDescent="0.35">
      <c r="A32" s="33" t="s">
        <v>194</v>
      </c>
      <c r="B32" s="17" t="s">
        <v>67</v>
      </c>
      <c r="C32" s="21" t="s">
        <v>177</v>
      </c>
      <c r="D32" s="19">
        <v>340</v>
      </c>
      <c r="E32" s="17" t="s">
        <v>68</v>
      </c>
      <c r="F32" s="25"/>
      <c r="G32" s="25"/>
      <c r="H32" s="25"/>
      <c r="I32" s="25"/>
      <c r="J32" s="25"/>
      <c r="K32" s="25"/>
      <c r="L32" s="25"/>
      <c r="M32" s="25"/>
      <c r="N32" s="25"/>
      <c r="O32" s="25">
        <v>1750</v>
      </c>
      <c r="P32" s="25"/>
      <c r="Q32" s="25"/>
      <c r="R32" s="25"/>
      <c r="S32" s="25">
        <v>750</v>
      </c>
      <c r="T32" s="25"/>
      <c r="U32" s="25"/>
      <c r="V32" s="25"/>
      <c r="W32" s="25"/>
      <c r="X32" s="25"/>
      <c r="Y32" s="25"/>
      <c r="Z32" s="61"/>
      <c r="AA32" s="61"/>
      <c r="AB32" s="61"/>
      <c r="AC32" s="49">
        <f t="shared" si="0"/>
        <v>2500</v>
      </c>
    </row>
    <row r="33" spans="1:30" s="7" customFormat="1" ht="15.5" x14ac:dyDescent="0.35">
      <c r="A33" s="33" t="s">
        <v>195</v>
      </c>
      <c r="B33" s="17" t="s">
        <v>69</v>
      </c>
      <c r="C33" s="21" t="s">
        <v>53</v>
      </c>
      <c r="D33" s="19">
        <v>70</v>
      </c>
      <c r="E33" s="17" t="s">
        <v>70</v>
      </c>
      <c r="F33" s="25"/>
      <c r="G33" s="25"/>
      <c r="H33" s="25"/>
      <c r="I33" s="25"/>
      <c r="J33" s="25"/>
      <c r="K33" s="87">
        <v>412</v>
      </c>
      <c r="L33" s="25"/>
      <c r="M33" s="25"/>
      <c r="N33" s="25"/>
      <c r="O33" s="25"/>
      <c r="P33" s="25"/>
      <c r="Q33" s="25"/>
      <c r="R33" s="25"/>
      <c r="S33" s="87">
        <v>150</v>
      </c>
      <c r="T33" s="25"/>
      <c r="U33" s="25"/>
      <c r="V33" s="25"/>
      <c r="W33" s="25"/>
      <c r="X33" s="25"/>
      <c r="Y33" s="25"/>
      <c r="Z33" s="61"/>
      <c r="AA33" s="61"/>
      <c r="AB33" s="61"/>
      <c r="AC33" s="106">
        <f t="shared" si="0"/>
        <v>562</v>
      </c>
      <c r="AD33" s="7" t="s">
        <v>283</v>
      </c>
    </row>
    <row r="34" spans="1:30" s="7" customFormat="1" ht="15.5" x14ac:dyDescent="0.35">
      <c r="A34" s="33" t="s">
        <v>196</v>
      </c>
      <c r="B34" s="17" t="s">
        <v>69</v>
      </c>
      <c r="C34" s="21" t="s">
        <v>177</v>
      </c>
      <c r="D34" s="19">
        <v>200</v>
      </c>
      <c r="E34" s="17" t="s">
        <v>70</v>
      </c>
      <c r="F34" s="25"/>
      <c r="G34" s="25"/>
      <c r="H34" s="25"/>
      <c r="I34" s="25"/>
      <c r="J34" s="25"/>
      <c r="K34" s="25"/>
      <c r="L34" s="25"/>
      <c r="M34" s="25"/>
      <c r="N34" s="25"/>
      <c r="O34" s="25">
        <v>1750</v>
      </c>
      <c r="P34" s="25"/>
      <c r="Q34" s="25"/>
      <c r="R34" s="25"/>
      <c r="S34" s="25">
        <v>750</v>
      </c>
      <c r="T34" s="25"/>
      <c r="U34" s="25"/>
      <c r="V34" s="25"/>
      <c r="W34" s="25"/>
      <c r="X34" s="25"/>
      <c r="Y34" s="25"/>
      <c r="Z34" s="61"/>
      <c r="AA34" s="61"/>
      <c r="AB34" s="61"/>
      <c r="AC34" s="49">
        <f t="shared" si="0"/>
        <v>2500</v>
      </c>
    </row>
    <row r="35" spans="1:30" s="7" customFormat="1" ht="15.5" x14ac:dyDescent="0.35">
      <c r="A35" s="33" t="s">
        <v>197</v>
      </c>
      <c r="B35" s="105" t="s">
        <v>305</v>
      </c>
      <c r="C35" s="90" t="s">
        <v>306</v>
      </c>
      <c r="D35" s="107">
        <v>50</v>
      </c>
      <c r="E35" s="105" t="s">
        <v>307</v>
      </c>
      <c r="F35" s="25"/>
      <c r="G35" s="25"/>
      <c r="H35" s="25"/>
      <c r="I35" s="25"/>
      <c r="J35" s="25"/>
      <c r="K35" s="25"/>
      <c r="L35" s="25"/>
      <c r="M35" s="25"/>
      <c r="N35" s="25"/>
      <c r="O35" s="87">
        <v>605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61"/>
      <c r="AA35" s="61"/>
      <c r="AB35" s="61"/>
      <c r="AC35" s="106">
        <f t="shared" si="0"/>
        <v>605</v>
      </c>
      <c r="AD35" s="7" t="s">
        <v>312</v>
      </c>
    </row>
    <row r="36" spans="1:30" s="7" customFormat="1" ht="15.5" x14ac:dyDescent="0.35">
      <c r="A36" s="33" t="s">
        <v>198</v>
      </c>
      <c r="B36" s="17" t="s">
        <v>71</v>
      </c>
      <c r="C36" s="21" t="s">
        <v>177</v>
      </c>
      <c r="D36" s="19">
        <v>200</v>
      </c>
      <c r="E36" s="17" t="s">
        <v>72</v>
      </c>
      <c r="F36" s="25"/>
      <c r="G36" s="25"/>
      <c r="H36" s="25"/>
      <c r="I36" s="25"/>
      <c r="J36" s="25"/>
      <c r="K36" s="87">
        <v>124</v>
      </c>
      <c r="L36" s="25"/>
      <c r="M36" s="25"/>
      <c r="N36" s="25"/>
      <c r="O36" s="25">
        <v>1750</v>
      </c>
      <c r="P36" s="25"/>
      <c r="Q36" s="25"/>
      <c r="R36" s="25"/>
      <c r="S36" s="25">
        <v>750</v>
      </c>
      <c r="T36" s="25"/>
      <c r="U36" s="25"/>
      <c r="V36" s="25"/>
      <c r="W36" s="25"/>
      <c r="X36" s="25"/>
      <c r="Y36" s="25"/>
      <c r="Z36" s="61"/>
      <c r="AA36" s="61"/>
      <c r="AB36" s="61"/>
      <c r="AC36" s="106">
        <f t="shared" si="0"/>
        <v>2624</v>
      </c>
      <c r="AD36" s="7" t="s">
        <v>283</v>
      </c>
    </row>
    <row r="37" spans="1:30" s="7" customFormat="1" ht="15.5" x14ac:dyDescent="0.35">
      <c r="A37" s="33" t="s">
        <v>199</v>
      </c>
      <c r="B37" s="18" t="s">
        <v>73</v>
      </c>
      <c r="C37" s="65" t="s">
        <v>74</v>
      </c>
      <c r="D37" s="17">
        <v>2</v>
      </c>
      <c r="E37" s="17" t="s">
        <v>75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47"/>
      <c r="T37" s="47"/>
      <c r="U37" s="47"/>
      <c r="V37" s="47"/>
      <c r="W37" s="47"/>
      <c r="X37" s="47"/>
      <c r="Y37" s="47"/>
      <c r="Z37" s="59"/>
      <c r="AA37" s="59"/>
      <c r="AB37" s="59"/>
      <c r="AC37" s="49">
        <f t="shared" si="0"/>
        <v>0</v>
      </c>
    </row>
    <row r="38" spans="1:30" s="7" customFormat="1" ht="15.5" x14ac:dyDescent="0.35">
      <c r="A38" s="33" t="s">
        <v>200</v>
      </c>
      <c r="B38" s="18" t="s">
        <v>76</v>
      </c>
      <c r="C38" s="65" t="s">
        <v>77</v>
      </c>
      <c r="D38" s="17">
        <v>1</v>
      </c>
      <c r="E38" s="17" t="s">
        <v>78</v>
      </c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47"/>
      <c r="T38" s="47"/>
      <c r="U38" s="47"/>
      <c r="V38" s="47"/>
      <c r="W38" s="47"/>
      <c r="X38" s="47"/>
      <c r="Y38" s="47"/>
      <c r="Z38" s="59"/>
      <c r="AA38" s="59"/>
      <c r="AB38" s="59"/>
      <c r="AC38" s="49">
        <f t="shared" si="0"/>
        <v>0</v>
      </c>
    </row>
    <row r="39" spans="1:30" s="7" customFormat="1" ht="15.5" x14ac:dyDescent="0.35">
      <c r="A39" s="33" t="s">
        <v>201</v>
      </c>
      <c r="B39" s="18" t="s">
        <v>79</v>
      </c>
      <c r="C39" s="65" t="s">
        <v>80</v>
      </c>
      <c r="D39" s="17">
        <v>2</v>
      </c>
      <c r="E39" s="17" t="s">
        <v>81</v>
      </c>
      <c r="F39" s="25"/>
      <c r="G39" s="25"/>
      <c r="H39" s="25"/>
      <c r="I39" s="25"/>
      <c r="J39" s="25"/>
      <c r="K39" s="25"/>
      <c r="L39" s="25">
        <v>4488</v>
      </c>
      <c r="M39" s="25"/>
      <c r="N39" s="25"/>
      <c r="O39" s="25"/>
      <c r="P39" s="25"/>
      <c r="Q39" s="25"/>
      <c r="R39" s="25"/>
      <c r="S39" s="26"/>
      <c r="T39" s="26"/>
      <c r="U39" s="26"/>
      <c r="V39" s="26"/>
      <c r="W39" s="26"/>
      <c r="X39" s="26"/>
      <c r="Y39" s="26"/>
      <c r="Z39" s="60"/>
      <c r="AA39" s="60"/>
      <c r="AB39" s="60"/>
      <c r="AC39" s="49">
        <f t="shared" si="0"/>
        <v>4488</v>
      </c>
    </row>
    <row r="40" spans="1:30" s="7" customFormat="1" ht="15.5" x14ac:dyDescent="0.35">
      <c r="A40" s="33" t="s">
        <v>202</v>
      </c>
      <c r="B40" s="18" t="s">
        <v>82</v>
      </c>
      <c r="C40" s="21" t="s">
        <v>83</v>
      </c>
      <c r="D40" s="19">
        <v>6</v>
      </c>
      <c r="E40" s="19" t="s">
        <v>215</v>
      </c>
      <c r="F40" s="24"/>
      <c r="G40" s="24"/>
      <c r="H40" s="24"/>
      <c r="I40" s="25"/>
      <c r="J40" s="25"/>
      <c r="K40" s="25"/>
      <c r="L40" s="25">
        <v>2000</v>
      </c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60"/>
      <c r="AA40" s="60"/>
      <c r="AB40" s="60"/>
      <c r="AC40" s="49">
        <f t="shared" si="0"/>
        <v>2000</v>
      </c>
    </row>
    <row r="41" spans="1:30" s="7" customFormat="1" ht="15.5" x14ac:dyDescent="0.35">
      <c r="A41" s="33" t="s">
        <v>203</v>
      </c>
      <c r="B41" s="18" t="s">
        <v>82</v>
      </c>
      <c r="C41" s="21" t="s">
        <v>205</v>
      </c>
      <c r="D41" s="19">
        <v>30</v>
      </c>
      <c r="E41" s="19" t="s">
        <v>215</v>
      </c>
      <c r="F41" s="24"/>
      <c r="G41" s="24"/>
      <c r="H41" s="24"/>
      <c r="I41" s="25"/>
      <c r="J41" s="25"/>
      <c r="K41" s="25"/>
      <c r="L41" s="25">
        <v>920</v>
      </c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60"/>
      <c r="AA41" s="60"/>
      <c r="AB41" s="60"/>
      <c r="AC41" s="49">
        <f t="shared" si="0"/>
        <v>920</v>
      </c>
    </row>
    <row r="42" spans="1:30" s="7" customFormat="1" ht="15.5" x14ac:dyDescent="0.35">
      <c r="A42" s="33" t="s">
        <v>206</v>
      </c>
      <c r="B42" s="18" t="s">
        <v>84</v>
      </c>
      <c r="C42" s="21" t="s">
        <v>85</v>
      </c>
      <c r="D42" s="19">
        <v>6</v>
      </c>
      <c r="E42" s="19" t="s">
        <v>86</v>
      </c>
      <c r="F42" s="24"/>
      <c r="G42" s="24"/>
      <c r="H42" s="24"/>
      <c r="I42" s="25"/>
      <c r="J42" s="25"/>
      <c r="K42" s="25"/>
      <c r="L42" s="25">
        <v>2940</v>
      </c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60"/>
      <c r="AA42" s="60"/>
      <c r="AB42" s="60"/>
      <c r="AC42" s="49">
        <f t="shared" si="0"/>
        <v>2940</v>
      </c>
    </row>
    <row r="43" spans="1:30" s="7" customFormat="1" ht="15.5" x14ac:dyDescent="0.35">
      <c r="A43" s="33" t="s">
        <v>207</v>
      </c>
      <c r="B43" s="18" t="s">
        <v>87</v>
      </c>
      <c r="C43" s="66" t="s">
        <v>208</v>
      </c>
      <c r="D43" s="19">
        <v>46</v>
      </c>
      <c r="E43" s="19" t="s">
        <v>308</v>
      </c>
      <c r="F43" s="24"/>
      <c r="G43" s="24"/>
      <c r="H43" s="24"/>
      <c r="I43" s="25"/>
      <c r="J43" s="25"/>
      <c r="K43" s="25"/>
      <c r="L43" s="25"/>
      <c r="M43" s="25"/>
      <c r="N43" s="25"/>
      <c r="O43" s="88">
        <f>424.53+240</f>
        <v>664.53</v>
      </c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60"/>
      <c r="AA43" s="60"/>
      <c r="AB43" s="60"/>
      <c r="AC43" s="106">
        <f t="shared" si="0"/>
        <v>664.53</v>
      </c>
      <c r="AD43" s="7" t="s">
        <v>283</v>
      </c>
    </row>
    <row r="44" spans="1:30" s="7" customFormat="1" ht="15.5" x14ac:dyDescent="0.35">
      <c r="A44" s="33" t="s">
        <v>209</v>
      </c>
      <c r="B44" s="18" t="s">
        <v>287</v>
      </c>
      <c r="C44" s="66" t="s">
        <v>288</v>
      </c>
      <c r="D44" s="19">
        <v>7</v>
      </c>
      <c r="E44" s="19" t="s">
        <v>88</v>
      </c>
      <c r="F44" s="24"/>
      <c r="G44" s="24"/>
      <c r="H44" s="24"/>
      <c r="I44" s="25"/>
      <c r="J44" s="25"/>
      <c r="K44" s="25"/>
      <c r="L44" s="88">
        <v>9248.1</v>
      </c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60"/>
      <c r="AA44" s="60"/>
      <c r="AB44" s="60"/>
      <c r="AC44" s="106">
        <f t="shared" si="0"/>
        <v>9248.1</v>
      </c>
      <c r="AD44" s="7" t="s">
        <v>283</v>
      </c>
    </row>
    <row r="45" spans="1:30" s="7" customFormat="1" ht="15.5" x14ac:dyDescent="0.35">
      <c r="A45" s="33" t="s">
        <v>210</v>
      </c>
      <c r="B45" s="18" t="s">
        <v>89</v>
      </c>
      <c r="C45" s="66" t="s">
        <v>211</v>
      </c>
      <c r="D45" s="19">
        <v>50</v>
      </c>
      <c r="E45" s="19" t="s">
        <v>90</v>
      </c>
      <c r="F45" s="24"/>
      <c r="G45" s="24"/>
      <c r="H45" s="24"/>
      <c r="I45" s="25"/>
      <c r="J45" s="25"/>
      <c r="K45" s="25"/>
      <c r="L45" s="25">
        <v>1470</v>
      </c>
      <c r="M45" s="25"/>
      <c r="N45" s="25"/>
      <c r="O45" s="25">
        <v>240</v>
      </c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60"/>
      <c r="AA45" s="60"/>
      <c r="AB45" s="60"/>
      <c r="AC45" s="49">
        <f t="shared" si="0"/>
        <v>1710</v>
      </c>
    </row>
    <row r="46" spans="1:30" s="7" customFormat="1" ht="15.5" x14ac:dyDescent="0.35">
      <c r="A46" s="33" t="s">
        <v>212</v>
      </c>
      <c r="B46" s="18" t="s">
        <v>91</v>
      </c>
      <c r="C46" s="66" t="s">
        <v>92</v>
      </c>
      <c r="D46" s="19">
        <v>4</v>
      </c>
      <c r="E46" s="19" t="s">
        <v>93</v>
      </c>
      <c r="F46" s="24"/>
      <c r="G46" s="24"/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60"/>
      <c r="AA46" s="60"/>
      <c r="AB46" s="60"/>
      <c r="AC46" s="49">
        <f t="shared" si="0"/>
        <v>0</v>
      </c>
    </row>
    <row r="47" spans="1:30" s="7" customFormat="1" ht="19" customHeight="1" x14ac:dyDescent="0.35">
      <c r="A47" s="33" t="s">
        <v>213</v>
      </c>
      <c r="B47" s="18" t="s">
        <v>289</v>
      </c>
      <c r="C47" s="65" t="s">
        <v>290</v>
      </c>
      <c r="D47" s="17">
        <v>2</v>
      </c>
      <c r="E47" s="17" t="s">
        <v>291</v>
      </c>
      <c r="F47" s="25"/>
      <c r="G47" s="25"/>
      <c r="H47" s="25"/>
      <c r="I47" s="25"/>
      <c r="J47" s="25"/>
      <c r="K47" s="25"/>
      <c r="L47" s="25">
        <v>1000</v>
      </c>
      <c r="M47" s="25"/>
      <c r="N47" s="25"/>
      <c r="O47" s="25"/>
      <c r="P47" s="25"/>
      <c r="Q47" s="25"/>
      <c r="R47" s="25"/>
      <c r="S47" s="88">
        <v>162.47999999999999</v>
      </c>
      <c r="T47" s="25"/>
      <c r="U47" s="25"/>
      <c r="V47" s="25"/>
      <c r="W47" s="25"/>
      <c r="X47" s="25"/>
      <c r="Y47" s="25"/>
      <c r="Z47" s="61"/>
      <c r="AA47" s="61"/>
      <c r="AB47" s="61"/>
      <c r="AC47" s="106">
        <f t="shared" si="0"/>
        <v>1162.48</v>
      </c>
      <c r="AD47" s="7" t="s">
        <v>283</v>
      </c>
    </row>
    <row r="48" spans="1:30" s="7" customFormat="1" ht="15.5" x14ac:dyDescent="0.35">
      <c r="A48" s="33" t="s">
        <v>214</v>
      </c>
      <c r="B48" s="18" t="s">
        <v>94</v>
      </c>
      <c r="C48" s="65" t="s">
        <v>95</v>
      </c>
      <c r="D48" s="17">
        <v>10</v>
      </c>
      <c r="E48" s="17" t="s">
        <v>86</v>
      </c>
      <c r="F48" s="25"/>
      <c r="G48" s="25"/>
      <c r="H48" s="25"/>
      <c r="I48" s="25"/>
      <c r="J48" s="25"/>
      <c r="K48" s="25"/>
      <c r="L48" s="88">
        <v>22629.32</v>
      </c>
      <c r="M48" s="25"/>
      <c r="N48" s="25"/>
      <c r="O48" s="87">
        <v>900</v>
      </c>
      <c r="P48" s="25"/>
      <c r="Q48" s="25"/>
      <c r="R48" s="25"/>
      <c r="S48" s="88">
        <v>5338.05</v>
      </c>
      <c r="T48" s="25"/>
      <c r="U48" s="25"/>
      <c r="V48" s="25"/>
      <c r="W48" s="25"/>
      <c r="X48" s="25"/>
      <c r="Y48" s="25"/>
      <c r="Z48" s="61"/>
      <c r="AA48" s="61"/>
      <c r="AB48" s="61"/>
      <c r="AC48" s="106">
        <f t="shared" si="0"/>
        <v>28867.37</v>
      </c>
      <c r="AD48" s="7" t="s">
        <v>283</v>
      </c>
    </row>
    <row r="49" spans="1:36" s="7" customFormat="1" ht="15.5" x14ac:dyDescent="0.35">
      <c r="A49" s="33" t="s">
        <v>216</v>
      </c>
      <c r="B49" s="18" t="s">
        <v>94</v>
      </c>
      <c r="C49" s="65" t="s">
        <v>217</v>
      </c>
      <c r="D49" s="17">
        <v>40</v>
      </c>
      <c r="E49" s="17" t="s">
        <v>86</v>
      </c>
      <c r="F49" s="25"/>
      <c r="G49" s="25"/>
      <c r="H49" s="25"/>
      <c r="I49" s="25"/>
      <c r="J49" s="25"/>
      <c r="K49" s="25"/>
      <c r="L49" s="25">
        <v>14331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61"/>
      <c r="AA49" s="61"/>
      <c r="AB49" s="61"/>
      <c r="AC49" s="49">
        <f t="shared" si="0"/>
        <v>14331</v>
      </c>
    </row>
    <row r="50" spans="1:36" s="7" customFormat="1" ht="15.5" x14ac:dyDescent="0.35">
      <c r="A50" s="33" t="s">
        <v>218</v>
      </c>
      <c r="B50" s="103" t="s">
        <v>309</v>
      </c>
      <c r="C50" s="90" t="s">
        <v>310</v>
      </c>
      <c r="D50" s="105">
        <v>30</v>
      </c>
      <c r="E50" s="105" t="s">
        <v>311</v>
      </c>
      <c r="F50" s="25"/>
      <c r="G50" s="25"/>
      <c r="H50" s="25"/>
      <c r="I50" s="25"/>
      <c r="J50" s="25"/>
      <c r="K50" s="25"/>
      <c r="L50" s="25"/>
      <c r="M50" s="25"/>
      <c r="N50" s="25"/>
      <c r="O50" s="87">
        <v>1060</v>
      </c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61"/>
      <c r="AA50" s="61"/>
      <c r="AB50" s="61"/>
      <c r="AC50" s="106">
        <f t="shared" si="0"/>
        <v>1060</v>
      </c>
      <c r="AD50" s="7" t="s">
        <v>312</v>
      </c>
    </row>
    <row r="51" spans="1:36" s="7" customFormat="1" ht="15.5" x14ac:dyDescent="0.35">
      <c r="A51" s="33" t="s">
        <v>219</v>
      </c>
      <c r="B51" s="18" t="s">
        <v>97</v>
      </c>
      <c r="C51" s="21" t="s">
        <v>98</v>
      </c>
      <c r="D51" s="17">
        <v>10</v>
      </c>
      <c r="E51" s="17" t="s">
        <v>99</v>
      </c>
      <c r="F51" s="25"/>
      <c r="G51" s="25"/>
      <c r="H51" s="25"/>
      <c r="I51" s="25"/>
      <c r="J51" s="25"/>
      <c r="K51" s="25"/>
      <c r="L51" s="78">
        <v>9639.2099999999991</v>
      </c>
      <c r="M51" s="25"/>
      <c r="N51" s="25"/>
      <c r="O51" s="87">
        <v>580</v>
      </c>
      <c r="P51" s="25"/>
      <c r="Q51" s="25"/>
      <c r="R51" s="25"/>
      <c r="S51" s="78">
        <v>713.6</v>
      </c>
      <c r="T51" s="25"/>
      <c r="U51" s="25"/>
      <c r="V51" s="25"/>
      <c r="W51" s="25"/>
      <c r="X51" s="25"/>
      <c r="Y51" s="25"/>
      <c r="Z51" s="61"/>
      <c r="AA51" s="61"/>
      <c r="AB51" s="61"/>
      <c r="AC51" s="106">
        <f t="shared" si="0"/>
        <v>10932.81</v>
      </c>
      <c r="AD51" s="7" t="s">
        <v>283</v>
      </c>
    </row>
    <row r="52" spans="1:36" s="7" customFormat="1" ht="15.5" x14ac:dyDescent="0.35">
      <c r="A52" s="33" t="s">
        <v>220</v>
      </c>
      <c r="B52" s="18" t="s">
        <v>97</v>
      </c>
      <c r="C52" s="21" t="s">
        <v>221</v>
      </c>
      <c r="D52" s="17">
        <v>80</v>
      </c>
      <c r="E52" s="17" t="s">
        <v>99</v>
      </c>
      <c r="F52" s="25"/>
      <c r="G52" s="25"/>
      <c r="H52" s="25"/>
      <c r="I52" s="25"/>
      <c r="J52" s="25"/>
      <c r="K52" s="25"/>
      <c r="L52" s="78">
        <v>9231.6299999999992</v>
      </c>
      <c r="M52" s="25"/>
      <c r="N52" s="25"/>
      <c r="O52" s="25"/>
      <c r="P52" s="25"/>
      <c r="Q52" s="25"/>
      <c r="R52" s="25"/>
      <c r="S52" s="78">
        <v>1187.27</v>
      </c>
      <c r="T52" s="25"/>
      <c r="U52" s="25"/>
      <c r="V52" s="25"/>
      <c r="W52" s="25"/>
      <c r="X52" s="25"/>
      <c r="Y52" s="25"/>
      <c r="Z52" s="61"/>
      <c r="AA52" s="61"/>
      <c r="AB52" s="61"/>
      <c r="AC52" s="49">
        <f t="shared" si="0"/>
        <v>10418.9</v>
      </c>
    </row>
    <row r="53" spans="1:36" s="7" customFormat="1" ht="15.5" x14ac:dyDescent="0.35">
      <c r="A53" s="33" t="s">
        <v>222</v>
      </c>
      <c r="B53" s="18" t="s">
        <v>100</v>
      </c>
      <c r="C53" s="21" t="s">
        <v>223</v>
      </c>
      <c r="D53" s="17">
        <v>40</v>
      </c>
      <c r="E53" s="17" t="s">
        <v>101</v>
      </c>
      <c r="F53" s="25"/>
      <c r="G53" s="25"/>
      <c r="H53" s="25"/>
      <c r="I53" s="25"/>
      <c r="J53" s="25"/>
      <c r="K53" s="25"/>
      <c r="L53" s="25">
        <v>300</v>
      </c>
      <c r="M53" s="25"/>
      <c r="N53" s="25"/>
      <c r="O53" s="25">
        <v>250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61"/>
      <c r="AA53" s="61"/>
      <c r="AB53" s="61"/>
      <c r="AC53" s="49">
        <f t="shared" si="0"/>
        <v>550</v>
      </c>
    </row>
    <row r="54" spans="1:36" s="7" customFormat="1" ht="15.5" x14ac:dyDescent="0.35">
      <c r="A54" s="33" t="s">
        <v>224</v>
      </c>
      <c r="B54" s="18" t="s">
        <v>102</v>
      </c>
      <c r="C54" s="21" t="s">
        <v>96</v>
      </c>
      <c r="D54" s="17">
        <v>2</v>
      </c>
      <c r="E54" s="17" t="s">
        <v>103</v>
      </c>
      <c r="F54" s="25"/>
      <c r="G54" s="25"/>
      <c r="H54" s="25"/>
      <c r="I54" s="25"/>
      <c r="J54" s="25"/>
      <c r="K54" s="25"/>
      <c r="L54" s="25">
        <v>903</v>
      </c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61"/>
      <c r="AA54" s="61"/>
      <c r="AB54" s="61"/>
      <c r="AC54" s="49">
        <f t="shared" si="0"/>
        <v>903</v>
      </c>
    </row>
    <row r="55" spans="1:36" s="7" customFormat="1" ht="15.5" x14ac:dyDescent="0.35">
      <c r="A55" s="33" t="s">
        <v>225</v>
      </c>
      <c r="B55" s="18" t="s">
        <v>104</v>
      </c>
      <c r="C55" s="21" t="s">
        <v>105</v>
      </c>
      <c r="D55" s="17">
        <v>100</v>
      </c>
      <c r="E55" s="17" t="s">
        <v>54</v>
      </c>
      <c r="F55" s="25"/>
      <c r="G55" s="25"/>
      <c r="H55" s="87">
        <v>735</v>
      </c>
      <c r="I55" s="25"/>
      <c r="J55" s="25"/>
      <c r="K55" s="25">
        <v>530</v>
      </c>
      <c r="L55" s="25"/>
      <c r="M55" s="25"/>
      <c r="N55" s="25"/>
      <c r="O55" s="25"/>
      <c r="P55" s="25"/>
      <c r="Q55" s="25"/>
      <c r="R55" s="25"/>
      <c r="S55" s="78">
        <v>1229.54</v>
      </c>
      <c r="T55" s="25"/>
      <c r="U55" s="25"/>
      <c r="V55" s="25"/>
      <c r="W55" s="25"/>
      <c r="X55" s="25"/>
      <c r="Y55" s="25"/>
      <c r="Z55" s="61"/>
      <c r="AA55" s="61"/>
      <c r="AB55" s="61"/>
      <c r="AC55" s="106">
        <f t="shared" si="0"/>
        <v>2494.54</v>
      </c>
      <c r="AD55" s="7" t="s">
        <v>283</v>
      </c>
    </row>
    <row r="56" spans="1:36" s="7" customFormat="1" ht="15.5" x14ac:dyDescent="0.35">
      <c r="A56" s="33" t="s">
        <v>226</v>
      </c>
      <c r="B56" s="18" t="s">
        <v>104</v>
      </c>
      <c r="C56" s="21" t="s">
        <v>227</v>
      </c>
      <c r="D56" s="17">
        <v>400</v>
      </c>
      <c r="E56" s="17" t="s">
        <v>54</v>
      </c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61"/>
      <c r="AA56" s="61"/>
      <c r="AB56" s="61"/>
      <c r="AC56" s="49">
        <f t="shared" si="0"/>
        <v>0</v>
      </c>
    </row>
    <row r="57" spans="1:36" s="7" customFormat="1" ht="15.5" x14ac:dyDescent="0.35">
      <c r="A57" s="33" t="s">
        <v>228</v>
      </c>
      <c r="B57" s="18" t="s">
        <v>106</v>
      </c>
      <c r="C57" s="21" t="s">
        <v>107</v>
      </c>
      <c r="D57" s="17">
        <v>2</v>
      </c>
      <c r="E57" s="17" t="s">
        <v>88</v>
      </c>
      <c r="F57" s="25"/>
      <c r="G57" s="25"/>
      <c r="H57" s="25"/>
      <c r="I57" s="25"/>
      <c r="J57" s="25"/>
      <c r="K57" s="25"/>
      <c r="L57" s="87">
        <v>978</v>
      </c>
      <c r="M57" s="25"/>
      <c r="N57" s="25"/>
      <c r="O57" s="25"/>
      <c r="P57" s="25"/>
      <c r="Q57" s="25"/>
      <c r="R57" s="25"/>
      <c r="S57" s="88">
        <v>3768.48</v>
      </c>
      <c r="T57" s="25"/>
      <c r="U57" s="25"/>
      <c r="V57" s="25"/>
      <c r="W57" s="25"/>
      <c r="X57" s="25"/>
      <c r="Y57" s="25"/>
      <c r="Z57" s="61"/>
      <c r="AA57" s="61"/>
      <c r="AB57" s="61"/>
      <c r="AC57" s="106">
        <f t="shared" si="0"/>
        <v>4746.4799999999996</v>
      </c>
      <c r="AD57" s="7" t="s">
        <v>283</v>
      </c>
    </row>
    <row r="58" spans="1:36" s="7" customFormat="1" ht="15.5" x14ac:dyDescent="0.35">
      <c r="A58" s="33" t="s">
        <v>229</v>
      </c>
      <c r="B58" s="17" t="s">
        <v>51</v>
      </c>
      <c r="C58" s="21" t="s">
        <v>108</v>
      </c>
      <c r="D58" s="17">
        <v>20</v>
      </c>
      <c r="E58" s="17" t="s">
        <v>54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61"/>
      <c r="AA58" s="61"/>
      <c r="AB58" s="61"/>
      <c r="AC58" s="49">
        <f t="shared" si="0"/>
        <v>0</v>
      </c>
    </row>
    <row r="59" spans="1:36" s="7" customFormat="1" ht="15.5" x14ac:dyDescent="0.35">
      <c r="A59" s="33" t="s">
        <v>230</v>
      </c>
      <c r="B59" s="17" t="s">
        <v>109</v>
      </c>
      <c r="C59" s="21" t="s">
        <v>231</v>
      </c>
      <c r="D59" s="17">
        <v>50</v>
      </c>
      <c r="E59" s="17" t="s">
        <v>110</v>
      </c>
      <c r="F59" s="25"/>
      <c r="G59" s="25"/>
      <c r="H59" s="25"/>
      <c r="I59" s="25"/>
      <c r="J59" s="25"/>
      <c r="K59" s="25"/>
      <c r="L59" s="87">
        <v>2148</v>
      </c>
      <c r="M59" s="25"/>
      <c r="N59" s="25"/>
      <c r="O59" s="87">
        <v>750</v>
      </c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61"/>
      <c r="AA59" s="61"/>
      <c r="AB59" s="61"/>
      <c r="AC59" s="106">
        <f t="shared" si="0"/>
        <v>2898</v>
      </c>
      <c r="AD59" s="7" t="s">
        <v>283</v>
      </c>
    </row>
    <row r="60" spans="1:36" s="7" customFormat="1" ht="15.5" x14ac:dyDescent="0.35">
      <c r="A60" s="33" t="s">
        <v>232</v>
      </c>
      <c r="B60" s="17" t="s">
        <v>111</v>
      </c>
      <c r="C60" s="21" t="s">
        <v>112</v>
      </c>
      <c r="D60" s="17">
        <v>2</v>
      </c>
      <c r="E60" s="17" t="s">
        <v>113</v>
      </c>
      <c r="F60" s="25"/>
      <c r="G60" s="25"/>
      <c r="H60" s="25"/>
      <c r="I60" s="25"/>
      <c r="J60" s="25"/>
      <c r="K60" s="25"/>
      <c r="L60" s="89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61"/>
      <c r="AA60" s="61"/>
      <c r="AB60" s="61"/>
      <c r="AC60" s="106">
        <f t="shared" si="0"/>
        <v>0</v>
      </c>
      <c r="AD60" s="7" t="s">
        <v>286</v>
      </c>
    </row>
    <row r="61" spans="1:36" s="7" customFormat="1" ht="16.5" customHeight="1" x14ac:dyDescent="0.35">
      <c r="A61" s="33" t="s">
        <v>233</v>
      </c>
      <c r="B61" s="18" t="s">
        <v>43</v>
      </c>
      <c r="C61" s="65" t="s">
        <v>114</v>
      </c>
      <c r="D61" s="17"/>
      <c r="E61" s="17"/>
      <c r="F61" s="25"/>
      <c r="G61" s="25"/>
      <c r="H61" s="25"/>
      <c r="I61" s="25"/>
      <c r="J61" s="25"/>
      <c r="K61" s="78"/>
      <c r="L61" s="25"/>
      <c r="M61" s="25"/>
      <c r="N61" s="25"/>
      <c r="O61" s="25"/>
      <c r="P61" s="88">
        <f>1431+119</f>
        <v>1550</v>
      </c>
      <c r="Q61" s="25"/>
      <c r="R61" s="88">
        <v>1168.8599999999999</v>
      </c>
      <c r="S61" s="25"/>
      <c r="T61" s="25"/>
      <c r="U61" s="25"/>
      <c r="V61" s="25"/>
      <c r="W61" s="25"/>
      <c r="X61" s="25"/>
      <c r="Y61" s="25"/>
      <c r="Z61" s="61"/>
      <c r="AA61" s="61"/>
      <c r="AB61" s="61"/>
      <c r="AC61" s="108">
        <f t="shared" si="0"/>
        <v>2718.8599999999997</v>
      </c>
      <c r="AD61" s="7" t="s">
        <v>283</v>
      </c>
    </row>
    <row r="62" spans="1:36" s="7" customFormat="1" ht="15.5" x14ac:dyDescent="0.35">
      <c r="A62" s="33" t="s">
        <v>252</v>
      </c>
      <c r="B62" s="67" t="s">
        <v>115</v>
      </c>
      <c r="C62" s="68" t="s">
        <v>234</v>
      </c>
      <c r="D62" s="69" t="s">
        <v>116</v>
      </c>
      <c r="E62" s="70" t="s">
        <v>117</v>
      </c>
      <c r="F62" s="17"/>
      <c r="G62" s="17"/>
      <c r="H62" s="17"/>
      <c r="I62" s="17"/>
      <c r="J62" s="17"/>
      <c r="K62" s="17"/>
      <c r="L62" s="92">
        <v>6072.64</v>
      </c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49">
        <f t="shared" ref="AC62:AC92" si="1">SUM(F62:AB62)</f>
        <v>6072.64</v>
      </c>
      <c r="AD62" s="7" t="s">
        <v>283</v>
      </c>
    </row>
    <row r="63" spans="1:36" s="7" customFormat="1" ht="15.5" x14ac:dyDescent="0.35">
      <c r="A63" s="33" t="s">
        <v>254</v>
      </c>
      <c r="B63" s="86">
        <v>45392</v>
      </c>
      <c r="C63" s="68" t="s">
        <v>235</v>
      </c>
      <c r="D63" s="69" t="s">
        <v>152</v>
      </c>
      <c r="E63" s="70" t="s">
        <v>175</v>
      </c>
      <c r="F63" s="17"/>
      <c r="G63" s="17"/>
      <c r="H63" s="17"/>
      <c r="I63" s="17"/>
      <c r="J63" s="17"/>
      <c r="K63" s="17"/>
      <c r="L63" s="92">
        <v>8967.5</v>
      </c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91">
        <f t="shared" si="1"/>
        <v>8967.5</v>
      </c>
      <c r="AD63" s="7" t="s">
        <v>297</v>
      </c>
    </row>
    <row r="64" spans="1:36" s="7" customFormat="1" ht="15.5" x14ac:dyDescent="0.35">
      <c r="A64" s="33" t="s">
        <v>255</v>
      </c>
      <c r="B64" s="67" t="s">
        <v>118</v>
      </c>
      <c r="C64" s="68" t="s">
        <v>236</v>
      </c>
      <c r="D64" s="69" t="s">
        <v>116</v>
      </c>
      <c r="E64" s="70" t="s">
        <v>119</v>
      </c>
      <c r="F64" s="17"/>
      <c r="G64" s="17"/>
      <c r="H64" s="17"/>
      <c r="I64" s="17"/>
      <c r="J64" s="17"/>
      <c r="K64" s="17"/>
      <c r="L64" s="92">
        <v>608.4</v>
      </c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91">
        <f t="shared" si="1"/>
        <v>608.4</v>
      </c>
      <c r="AD64" s="7" t="s">
        <v>283</v>
      </c>
      <c r="AJ64" s="7">
        <f>SUM(AC62:AC92)</f>
        <v>141588.82</v>
      </c>
    </row>
    <row r="65" spans="1:36" s="7" customFormat="1" ht="15.5" x14ac:dyDescent="0.35">
      <c r="A65" s="33" t="s">
        <v>256</v>
      </c>
      <c r="B65" s="69" t="s">
        <v>120</v>
      </c>
      <c r="C65" s="71" t="s">
        <v>121</v>
      </c>
      <c r="D65" s="69" t="s">
        <v>122</v>
      </c>
      <c r="E65" s="69" t="s">
        <v>123</v>
      </c>
      <c r="F65" s="72"/>
      <c r="G65" s="72"/>
      <c r="H65" s="72"/>
      <c r="I65" s="72"/>
      <c r="J65" s="72"/>
      <c r="K65" s="72"/>
      <c r="L65" s="93">
        <f>1695.82</f>
        <v>1695.82</v>
      </c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3"/>
      <c r="AA65" s="73"/>
      <c r="AB65" s="73"/>
      <c r="AC65" s="91">
        <f t="shared" si="1"/>
        <v>1695.82</v>
      </c>
      <c r="AD65" s="7" t="s">
        <v>283</v>
      </c>
      <c r="AJ65" s="7">
        <f>SUM(AC15:AC61)</f>
        <v>148964.18</v>
      </c>
    </row>
    <row r="66" spans="1:36" s="7" customFormat="1" ht="15.5" x14ac:dyDescent="0.35">
      <c r="A66" s="33" t="s">
        <v>257</v>
      </c>
      <c r="B66" s="74">
        <v>45437</v>
      </c>
      <c r="C66" s="71" t="s">
        <v>237</v>
      </c>
      <c r="D66" s="69" t="s">
        <v>124</v>
      </c>
      <c r="E66" s="69" t="s">
        <v>125</v>
      </c>
      <c r="F66" s="72"/>
      <c r="G66" s="72"/>
      <c r="H66" s="72"/>
      <c r="I66" s="72"/>
      <c r="J66" s="72"/>
      <c r="K66" s="72"/>
      <c r="L66" s="93">
        <v>3847</v>
      </c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3"/>
      <c r="AA66" s="73"/>
      <c r="AB66" s="73"/>
      <c r="AC66" s="91">
        <f t="shared" si="1"/>
        <v>3847</v>
      </c>
      <c r="AD66" s="7" t="s">
        <v>283</v>
      </c>
      <c r="AJ66" s="7">
        <f>SUM(AC10:AC14)</f>
        <v>70760</v>
      </c>
    </row>
    <row r="67" spans="1:36" s="7" customFormat="1" ht="15.5" x14ac:dyDescent="0.35">
      <c r="A67" s="33" t="s">
        <v>258</v>
      </c>
      <c r="B67" s="75" t="s">
        <v>126</v>
      </c>
      <c r="C67" s="71" t="s">
        <v>127</v>
      </c>
      <c r="D67" s="69" t="s">
        <v>128</v>
      </c>
      <c r="E67" s="76" t="s">
        <v>129</v>
      </c>
      <c r="F67" s="69"/>
      <c r="G67" s="69"/>
      <c r="H67" s="69"/>
      <c r="I67" s="69"/>
      <c r="J67" s="69"/>
      <c r="K67" s="69"/>
      <c r="L67" s="94">
        <v>4110.7299999999996</v>
      </c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77"/>
      <c r="AA67" s="77"/>
      <c r="AB67" s="77"/>
      <c r="AC67" s="91">
        <f t="shared" si="1"/>
        <v>4110.7299999999996</v>
      </c>
      <c r="AD67" s="7" t="s">
        <v>283</v>
      </c>
    </row>
    <row r="68" spans="1:36" s="7" customFormat="1" ht="15.5" x14ac:dyDescent="0.35">
      <c r="A68" s="33" t="s">
        <v>259</v>
      </c>
      <c r="B68" s="69" t="s">
        <v>130</v>
      </c>
      <c r="C68" s="95" t="s">
        <v>131</v>
      </c>
      <c r="D68" s="69" t="s">
        <v>128</v>
      </c>
      <c r="E68" s="69" t="s">
        <v>132</v>
      </c>
      <c r="F68" s="72"/>
      <c r="G68" s="72"/>
      <c r="H68" s="72"/>
      <c r="I68" s="72"/>
      <c r="J68" s="72"/>
      <c r="K68" s="72"/>
      <c r="L68" s="93">
        <v>0</v>
      </c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3"/>
      <c r="AA68" s="73"/>
      <c r="AB68" s="73"/>
      <c r="AC68" s="108">
        <f t="shared" si="1"/>
        <v>0</v>
      </c>
      <c r="AD68" s="7" t="s">
        <v>286</v>
      </c>
      <c r="AJ68" s="7">
        <f>AJ64+AJ65+AJ66</f>
        <v>361313</v>
      </c>
    </row>
    <row r="69" spans="1:36" s="7" customFormat="1" ht="15.5" x14ac:dyDescent="0.35">
      <c r="A69" s="33" t="s">
        <v>260</v>
      </c>
      <c r="B69" s="69" t="s">
        <v>133</v>
      </c>
      <c r="C69" s="71" t="s">
        <v>238</v>
      </c>
      <c r="D69" s="69" t="s">
        <v>116</v>
      </c>
      <c r="E69" s="69" t="s">
        <v>134</v>
      </c>
      <c r="F69" s="72"/>
      <c r="G69" s="72"/>
      <c r="H69" s="72"/>
      <c r="I69" s="72"/>
      <c r="J69" s="72"/>
      <c r="K69" s="72"/>
      <c r="L69" s="93">
        <v>3100</v>
      </c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3"/>
      <c r="AA69" s="73"/>
      <c r="AB69" s="73"/>
      <c r="AC69" s="91">
        <f t="shared" si="1"/>
        <v>3100</v>
      </c>
      <c r="AD69" s="7" t="s">
        <v>283</v>
      </c>
    </row>
    <row r="70" spans="1:36" s="7" customFormat="1" ht="15.5" x14ac:dyDescent="0.35">
      <c r="A70" s="33" t="s">
        <v>261</v>
      </c>
      <c r="B70" s="69" t="s">
        <v>135</v>
      </c>
      <c r="C70" s="71" t="s">
        <v>239</v>
      </c>
      <c r="D70" s="69" t="s">
        <v>128</v>
      </c>
      <c r="E70" s="69" t="s">
        <v>136</v>
      </c>
      <c r="F70" s="72"/>
      <c r="G70" s="72"/>
      <c r="H70" s="72"/>
      <c r="I70" s="72"/>
      <c r="J70" s="72"/>
      <c r="K70" s="72"/>
      <c r="L70" s="93">
        <v>3648.94</v>
      </c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3"/>
      <c r="AA70" s="73"/>
      <c r="AB70" s="73"/>
      <c r="AC70" s="91">
        <f t="shared" si="1"/>
        <v>3648.94</v>
      </c>
      <c r="AD70" s="7" t="s">
        <v>283</v>
      </c>
    </row>
    <row r="71" spans="1:36" s="7" customFormat="1" ht="15.5" x14ac:dyDescent="0.35">
      <c r="A71" s="33" t="s">
        <v>262</v>
      </c>
      <c r="B71" s="69" t="s">
        <v>137</v>
      </c>
      <c r="C71" s="71" t="s">
        <v>240</v>
      </c>
      <c r="D71" s="69"/>
      <c r="E71" s="69" t="s">
        <v>119</v>
      </c>
      <c r="F71" s="72"/>
      <c r="G71" s="72"/>
      <c r="H71" s="72"/>
      <c r="I71" s="72"/>
      <c r="J71" s="72"/>
      <c r="K71" s="72"/>
      <c r="L71" s="93">
        <v>3420.58</v>
      </c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3"/>
      <c r="AA71" s="73"/>
      <c r="AB71" s="73"/>
      <c r="AC71" s="91">
        <f t="shared" si="1"/>
        <v>3420.58</v>
      </c>
      <c r="AD71" s="7" t="s">
        <v>283</v>
      </c>
      <c r="AJ71" s="7">
        <f>361313</f>
        <v>361313</v>
      </c>
    </row>
    <row r="72" spans="1:36" s="7" customFormat="1" ht="15.5" x14ac:dyDescent="0.35">
      <c r="A72" s="33" t="s">
        <v>253</v>
      </c>
      <c r="B72" s="69" t="s">
        <v>138</v>
      </c>
      <c r="C72" s="71" t="s">
        <v>241</v>
      </c>
      <c r="D72" s="69" t="s">
        <v>128</v>
      </c>
      <c r="E72" s="69" t="s">
        <v>139</v>
      </c>
      <c r="F72" s="72"/>
      <c r="G72" s="72"/>
      <c r="H72" s="72"/>
      <c r="I72" s="72"/>
      <c r="J72" s="72"/>
      <c r="K72" s="72"/>
      <c r="L72" s="93">
        <v>3212.67</v>
      </c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3"/>
      <c r="AA72" s="73"/>
      <c r="AB72" s="73"/>
      <c r="AC72" s="91">
        <f t="shared" si="1"/>
        <v>3212.67</v>
      </c>
      <c r="AD72" s="7" t="s">
        <v>283</v>
      </c>
    </row>
    <row r="73" spans="1:36" s="7" customFormat="1" ht="15.5" x14ac:dyDescent="0.35">
      <c r="A73" s="33" t="s">
        <v>263</v>
      </c>
      <c r="B73" s="69" t="s">
        <v>140</v>
      </c>
      <c r="C73" s="71" t="s">
        <v>242</v>
      </c>
      <c r="D73" s="69" t="s">
        <v>128</v>
      </c>
      <c r="E73" s="69" t="s">
        <v>139</v>
      </c>
      <c r="F73" s="72"/>
      <c r="G73" s="72"/>
      <c r="H73" s="72"/>
      <c r="I73" s="72"/>
      <c r="J73" s="72"/>
      <c r="K73" s="72"/>
      <c r="L73" s="93">
        <v>3713.87</v>
      </c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3"/>
      <c r="AA73" s="73"/>
      <c r="AB73" s="73"/>
      <c r="AC73" s="91">
        <f t="shared" si="1"/>
        <v>3713.87</v>
      </c>
      <c r="AD73" s="7" t="s">
        <v>283</v>
      </c>
      <c r="AJ73" s="7">
        <f>AJ71-AJ68</f>
        <v>0</v>
      </c>
    </row>
    <row r="74" spans="1:36" s="7" customFormat="1" ht="15.5" x14ac:dyDescent="0.35">
      <c r="A74" s="33" t="s">
        <v>264</v>
      </c>
      <c r="B74" s="69" t="s">
        <v>141</v>
      </c>
      <c r="C74" s="95" t="s">
        <v>282</v>
      </c>
      <c r="D74" s="69">
        <v>400</v>
      </c>
      <c r="E74" s="69" t="s">
        <v>171</v>
      </c>
      <c r="F74" s="72"/>
      <c r="G74" s="72"/>
      <c r="H74" s="72"/>
      <c r="I74" s="72"/>
      <c r="J74" s="72"/>
      <c r="K74" s="72"/>
      <c r="L74" s="72"/>
      <c r="M74" s="72"/>
      <c r="N74" s="72"/>
      <c r="O74" s="93">
        <f>605+605+500</f>
        <v>1710</v>
      </c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3"/>
      <c r="AA74" s="73"/>
      <c r="AB74" s="73"/>
      <c r="AC74" s="91">
        <f t="shared" si="1"/>
        <v>1710</v>
      </c>
      <c r="AD74" s="7" t="s">
        <v>298</v>
      </c>
    </row>
    <row r="75" spans="1:36" s="7" customFormat="1" ht="15.5" x14ac:dyDescent="0.35">
      <c r="A75" s="33" t="s">
        <v>265</v>
      </c>
      <c r="B75" s="69" t="s">
        <v>142</v>
      </c>
      <c r="C75" s="71" t="s">
        <v>243</v>
      </c>
      <c r="D75" s="69">
        <v>8</v>
      </c>
      <c r="E75" s="69" t="s">
        <v>143</v>
      </c>
      <c r="F75" s="72"/>
      <c r="G75" s="72"/>
      <c r="H75" s="72"/>
      <c r="I75" s="72"/>
      <c r="J75" s="72"/>
      <c r="K75" s="72"/>
      <c r="L75" s="93">
        <v>4850.33</v>
      </c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3"/>
      <c r="AA75" s="73"/>
      <c r="AB75" s="73"/>
      <c r="AC75" s="91">
        <f t="shared" si="1"/>
        <v>4850.33</v>
      </c>
      <c r="AD75" s="7" t="s">
        <v>283</v>
      </c>
    </row>
    <row r="76" spans="1:36" s="7" customFormat="1" ht="15.5" x14ac:dyDescent="0.35">
      <c r="A76" s="33" t="s">
        <v>266</v>
      </c>
      <c r="B76" s="17" t="s">
        <v>144</v>
      </c>
      <c r="C76" s="21" t="s">
        <v>244</v>
      </c>
      <c r="D76" s="69" t="s">
        <v>145</v>
      </c>
      <c r="E76" s="17" t="s">
        <v>146</v>
      </c>
      <c r="F76" s="78"/>
      <c r="G76" s="78"/>
      <c r="H76" s="78"/>
      <c r="I76" s="78"/>
      <c r="J76" s="78"/>
      <c r="K76" s="78"/>
      <c r="L76" s="88">
        <v>9278.34</v>
      </c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9"/>
      <c r="AA76" s="79"/>
      <c r="AB76" s="79"/>
      <c r="AC76" s="91">
        <f t="shared" si="1"/>
        <v>9278.34</v>
      </c>
      <c r="AD76" s="7" t="s">
        <v>283</v>
      </c>
    </row>
    <row r="77" spans="1:36" s="7" customFormat="1" ht="15.5" x14ac:dyDescent="0.35">
      <c r="A77" s="33" t="s">
        <v>267</v>
      </c>
      <c r="B77" s="69" t="s">
        <v>147</v>
      </c>
      <c r="C77" s="71" t="s">
        <v>148</v>
      </c>
      <c r="D77" s="69" t="s">
        <v>149</v>
      </c>
      <c r="E77" s="69" t="s">
        <v>293</v>
      </c>
      <c r="F77" s="72"/>
      <c r="G77" s="72"/>
      <c r="H77" s="72"/>
      <c r="I77" s="72"/>
      <c r="J77" s="72"/>
      <c r="K77" s="72"/>
      <c r="L77" s="93">
        <v>10535.03</v>
      </c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3"/>
      <c r="AA77" s="73"/>
      <c r="AB77" s="73"/>
      <c r="AC77" s="91">
        <f t="shared" si="1"/>
        <v>10535.03</v>
      </c>
      <c r="AD77" s="7" t="s">
        <v>283</v>
      </c>
    </row>
    <row r="78" spans="1:36" s="7" customFormat="1" ht="15.5" x14ac:dyDescent="0.35">
      <c r="A78" s="33" t="s">
        <v>268</v>
      </c>
      <c r="B78" s="17" t="s">
        <v>150</v>
      </c>
      <c r="C78" s="90" t="s">
        <v>313</v>
      </c>
      <c r="D78" s="69">
        <v>20</v>
      </c>
      <c r="E78" s="17" t="s">
        <v>171</v>
      </c>
      <c r="F78" s="78"/>
      <c r="G78" s="78"/>
      <c r="H78" s="78"/>
      <c r="I78" s="78"/>
      <c r="J78" s="78"/>
      <c r="K78" s="78"/>
      <c r="L78" s="78">
        <v>1380.19</v>
      </c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  <c r="AA78" s="79"/>
      <c r="AB78" s="79"/>
      <c r="AC78" s="91">
        <f t="shared" si="1"/>
        <v>1380.19</v>
      </c>
      <c r="AD78" s="7" t="s">
        <v>298</v>
      </c>
    </row>
    <row r="79" spans="1:36" s="7" customFormat="1" ht="15.5" x14ac:dyDescent="0.35">
      <c r="A79" s="33" t="s">
        <v>269</v>
      </c>
      <c r="B79" s="17" t="s">
        <v>151</v>
      </c>
      <c r="C79" s="90" t="s">
        <v>245</v>
      </c>
      <c r="D79" s="69" t="s">
        <v>152</v>
      </c>
      <c r="E79" s="17" t="s">
        <v>153</v>
      </c>
      <c r="F79" s="78"/>
      <c r="G79" s="78"/>
      <c r="H79" s="78"/>
      <c r="I79" s="78"/>
      <c r="J79" s="78"/>
      <c r="K79" s="78"/>
      <c r="L79" s="78">
        <v>0</v>
      </c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  <c r="AA79" s="79"/>
      <c r="AB79" s="79"/>
      <c r="AC79" s="91">
        <f t="shared" si="1"/>
        <v>0</v>
      </c>
      <c r="AD79" s="7" t="s">
        <v>299</v>
      </c>
    </row>
    <row r="80" spans="1:36" s="7" customFormat="1" ht="15.5" x14ac:dyDescent="0.35">
      <c r="A80" s="33" t="s">
        <v>270</v>
      </c>
      <c r="B80" s="80" t="s">
        <v>154</v>
      </c>
      <c r="C80" s="90" t="s">
        <v>246</v>
      </c>
      <c r="D80" s="69">
        <v>100</v>
      </c>
      <c r="E80" s="17" t="s">
        <v>155</v>
      </c>
      <c r="F80" s="78"/>
      <c r="G80" s="78"/>
      <c r="H80" s="78"/>
      <c r="I80" s="78"/>
      <c r="J80" s="78"/>
      <c r="K80" s="78"/>
      <c r="L80" s="78"/>
      <c r="M80" s="78"/>
      <c r="N80" s="78"/>
      <c r="O80" s="78">
        <v>0</v>
      </c>
      <c r="P80" s="78"/>
      <c r="Q80" s="78"/>
      <c r="R80" s="78"/>
      <c r="S80" s="78">
        <v>0</v>
      </c>
      <c r="T80" s="78"/>
      <c r="U80" s="78"/>
      <c r="V80" s="78"/>
      <c r="W80" s="78"/>
      <c r="X80" s="78"/>
      <c r="Y80" s="78"/>
      <c r="Z80" s="79"/>
      <c r="AA80" s="79"/>
      <c r="AB80" s="79"/>
      <c r="AC80" s="91">
        <f t="shared" si="1"/>
        <v>0</v>
      </c>
      <c r="AD80" s="7" t="s">
        <v>299</v>
      </c>
    </row>
    <row r="81" spans="1:31" s="7" customFormat="1" ht="15.5" x14ac:dyDescent="0.35">
      <c r="A81" s="33" t="s">
        <v>271</v>
      </c>
      <c r="B81" s="17" t="s">
        <v>156</v>
      </c>
      <c r="C81" s="21" t="s">
        <v>247</v>
      </c>
      <c r="D81" s="17">
        <v>100</v>
      </c>
      <c r="E81" s="17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>
        <v>999.97</v>
      </c>
      <c r="T81" s="78"/>
      <c r="U81" s="78"/>
      <c r="V81" s="78"/>
      <c r="W81" s="78"/>
      <c r="X81" s="78"/>
      <c r="Y81" s="78"/>
      <c r="Z81" s="79"/>
      <c r="AA81" s="79"/>
      <c r="AB81" s="79"/>
      <c r="AC81" s="91">
        <f t="shared" si="1"/>
        <v>999.97</v>
      </c>
      <c r="AD81" s="7" t="s">
        <v>283</v>
      </c>
    </row>
    <row r="82" spans="1:31" s="7" customFormat="1" ht="15.5" x14ac:dyDescent="0.35">
      <c r="A82" s="33" t="s">
        <v>272</v>
      </c>
      <c r="B82" s="17" t="s">
        <v>156</v>
      </c>
      <c r="C82" s="20" t="s">
        <v>248</v>
      </c>
      <c r="D82" s="17">
        <v>100</v>
      </c>
      <c r="E82" s="17" t="s">
        <v>157</v>
      </c>
      <c r="F82" s="81"/>
      <c r="G82" s="81"/>
      <c r="H82" s="81"/>
      <c r="I82" s="78"/>
      <c r="J82" s="78"/>
      <c r="K82" s="78"/>
      <c r="L82" s="78"/>
      <c r="M82" s="78"/>
      <c r="N82" s="78"/>
      <c r="O82" s="88">
        <f>4709.81</f>
        <v>4709.8100000000004</v>
      </c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9"/>
      <c r="AA82" s="79"/>
      <c r="AB82" s="79"/>
      <c r="AC82" s="91">
        <f t="shared" si="1"/>
        <v>4709.8100000000004</v>
      </c>
      <c r="AD82" s="7" t="s">
        <v>283</v>
      </c>
    </row>
    <row r="83" spans="1:31" s="7" customFormat="1" ht="15.5" x14ac:dyDescent="0.35">
      <c r="A83" s="33" t="s">
        <v>273</v>
      </c>
      <c r="B83" s="17" t="s">
        <v>156</v>
      </c>
      <c r="C83" s="64" t="s">
        <v>158</v>
      </c>
      <c r="D83" s="82"/>
      <c r="E83" s="82"/>
      <c r="F83" s="83"/>
      <c r="G83" s="83"/>
      <c r="H83" s="83"/>
      <c r="I83" s="84"/>
      <c r="J83" s="84"/>
      <c r="K83" s="84"/>
      <c r="L83" s="84"/>
      <c r="M83" s="84"/>
      <c r="N83" s="84"/>
      <c r="O83" s="84"/>
      <c r="P83" s="96">
        <f>833.08+645.49+570+309.87+287.42+284.34+101.11</f>
        <v>3031.3100000000004</v>
      </c>
      <c r="Q83" s="84"/>
      <c r="R83" s="96">
        <f>2568.22</f>
        <v>2568.2199999999998</v>
      </c>
      <c r="S83" s="84"/>
      <c r="T83" s="84"/>
      <c r="U83" s="84"/>
      <c r="V83" s="84"/>
      <c r="W83" s="84"/>
      <c r="X83" s="84"/>
      <c r="Y83" s="84"/>
      <c r="Z83" s="85"/>
      <c r="AA83" s="85"/>
      <c r="AB83" s="85"/>
      <c r="AC83" s="91">
        <f t="shared" si="1"/>
        <v>5599.5300000000007</v>
      </c>
      <c r="AD83" s="7" t="s">
        <v>320</v>
      </c>
    </row>
    <row r="84" spans="1:31" s="7" customFormat="1" ht="15.5" x14ac:dyDescent="0.35">
      <c r="A84" s="33" t="s">
        <v>274</v>
      </c>
      <c r="B84" s="17" t="s">
        <v>159</v>
      </c>
      <c r="C84" s="21" t="s">
        <v>251</v>
      </c>
      <c r="D84" s="17">
        <v>700</v>
      </c>
      <c r="E84" s="17" t="s">
        <v>160</v>
      </c>
      <c r="F84" s="25"/>
      <c r="G84" s="25"/>
      <c r="H84" s="25"/>
      <c r="I84" s="25"/>
      <c r="J84" s="25"/>
      <c r="K84" s="25"/>
      <c r="L84" s="25"/>
      <c r="M84" s="25"/>
      <c r="N84" s="25"/>
      <c r="O84" s="87">
        <v>16491</v>
      </c>
      <c r="P84" s="25"/>
      <c r="Q84" s="25"/>
      <c r="R84" s="87">
        <f>1586</f>
        <v>1586</v>
      </c>
      <c r="S84" s="87">
        <f>3153.4</f>
        <v>3153.4</v>
      </c>
      <c r="T84" s="25"/>
      <c r="U84" s="25"/>
      <c r="V84" s="25"/>
      <c r="W84" s="25"/>
      <c r="X84" s="25"/>
      <c r="Y84" s="25"/>
      <c r="Z84" s="61"/>
      <c r="AA84" s="61"/>
      <c r="AB84" s="61"/>
      <c r="AC84" s="91">
        <f t="shared" si="1"/>
        <v>21230.400000000001</v>
      </c>
      <c r="AD84" s="7" t="s">
        <v>283</v>
      </c>
    </row>
    <row r="85" spans="1:31" s="7" customFormat="1" ht="15.5" x14ac:dyDescent="0.35">
      <c r="A85" s="33" t="s">
        <v>275</v>
      </c>
      <c r="B85" s="17" t="s">
        <v>166</v>
      </c>
      <c r="C85" s="21" t="s">
        <v>167</v>
      </c>
      <c r="D85" s="17">
        <v>150</v>
      </c>
      <c r="E85" s="17" t="s">
        <v>168</v>
      </c>
      <c r="F85" s="25"/>
      <c r="G85" s="25"/>
      <c r="H85" s="25"/>
      <c r="I85" s="25"/>
      <c r="J85" s="25"/>
      <c r="K85" s="25"/>
      <c r="L85" s="25"/>
      <c r="M85" s="25"/>
      <c r="N85" s="25"/>
      <c r="O85" s="25">
        <v>800</v>
      </c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61"/>
      <c r="AA85" s="61"/>
      <c r="AB85" s="61"/>
      <c r="AC85" s="91">
        <f t="shared" si="1"/>
        <v>800</v>
      </c>
    </row>
    <row r="86" spans="1:31" s="7" customFormat="1" ht="15.5" x14ac:dyDescent="0.35">
      <c r="A86" s="33" t="s">
        <v>276</v>
      </c>
      <c r="B86" s="17" t="s">
        <v>165</v>
      </c>
      <c r="C86" s="21" t="s">
        <v>162</v>
      </c>
      <c r="D86" s="17">
        <v>250</v>
      </c>
      <c r="E86" s="17" t="s">
        <v>161</v>
      </c>
      <c r="F86" s="25"/>
      <c r="G86" s="25"/>
      <c r="H86" s="25"/>
      <c r="I86" s="25"/>
      <c r="J86" s="25"/>
      <c r="K86" s="25"/>
      <c r="L86" s="25"/>
      <c r="M86" s="25"/>
      <c r="N86" s="25"/>
      <c r="O86" s="87">
        <v>983.17</v>
      </c>
      <c r="P86" s="25"/>
      <c r="Q86" s="25"/>
      <c r="R86" s="25">
        <v>1632</v>
      </c>
      <c r="S86" s="25">
        <v>2528.8000000000002</v>
      </c>
      <c r="T86" s="25"/>
      <c r="U86" s="25"/>
      <c r="V86" s="25"/>
      <c r="W86" s="25"/>
      <c r="X86" s="25"/>
      <c r="Y86" s="25"/>
      <c r="Z86" s="61"/>
      <c r="AA86" s="61"/>
      <c r="AB86" s="61"/>
      <c r="AC86" s="91">
        <f t="shared" si="1"/>
        <v>5143.97</v>
      </c>
      <c r="AD86" s="7" t="s">
        <v>321</v>
      </c>
    </row>
    <row r="87" spans="1:31" s="7" customFormat="1" ht="15.5" x14ac:dyDescent="0.35">
      <c r="A87" s="33" t="s">
        <v>277</v>
      </c>
      <c r="B87" s="80">
        <v>45500</v>
      </c>
      <c r="C87" s="21" t="s">
        <v>249</v>
      </c>
      <c r="D87" s="17">
        <v>150</v>
      </c>
      <c r="E87" s="98" t="s">
        <v>292</v>
      </c>
      <c r="F87" s="25"/>
      <c r="G87" s="25"/>
      <c r="H87" s="25"/>
      <c r="I87" s="25"/>
      <c r="J87" s="25"/>
      <c r="K87" s="25"/>
      <c r="L87" s="25"/>
      <c r="M87" s="25"/>
      <c r="N87" s="25"/>
      <c r="O87" s="87">
        <v>1785</v>
      </c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61"/>
      <c r="AA87" s="61"/>
      <c r="AB87" s="61"/>
      <c r="AC87" s="91">
        <f t="shared" si="1"/>
        <v>1785</v>
      </c>
      <c r="AD87" s="7" t="s">
        <v>300</v>
      </c>
    </row>
    <row r="88" spans="1:31" s="7" customFormat="1" ht="15.5" x14ac:dyDescent="0.35">
      <c r="A88" s="33" t="s">
        <v>278</v>
      </c>
      <c r="B88" s="80" t="s">
        <v>164</v>
      </c>
      <c r="C88" s="21" t="s">
        <v>170</v>
      </c>
      <c r="D88" s="17">
        <v>700</v>
      </c>
      <c r="E88" s="17" t="s">
        <v>163</v>
      </c>
      <c r="F88" s="25"/>
      <c r="G88" s="25"/>
      <c r="H88" s="25"/>
      <c r="I88" s="25"/>
      <c r="J88" s="25"/>
      <c r="K88" s="25"/>
      <c r="L88" s="25"/>
      <c r="M88" s="25"/>
      <c r="N88" s="25"/>
      <c r="O88" s="25">
        <v>2500</v>
      </c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61"/>
      <c r="AA88" s="61"/>
      <c r="AB88" s="61"/>
      <c r="AC88" s="91">
        <f t="shared" si="1"/>
        <v>2500</v>
      </c>
    </row>
    <row r="89" spans="1:31" s="7" customFormat="1" ht="15.5" x14ac:dyDescent="0.35">
      <c r="A89" s="33" t="s">
        <v>279</v>
      </c>
      <c r="B89" s="17" t="s">
        <v>169</v>
      </c>
      <c r="C89" s="21" t="s">
        <v>250</v>
      </c>
      <c r="D89" s="17">
        <v>2500</v>
      </c>
      <c r="E89" s="17" t="s">
        <v>171</v>
      </c>
      <c r="F89" s="25"/>
      <c r="G89" s="25"/>
      <c r="H89" s="25"/>
      <c r="I89" s="25"/>
      <c r="J89" s="25"/>
      <c r="K89" s="25"/>
      <c r="L89" s="25"/>
      <c r="M89" s="25"/>
      <c r="N89" s="25"/>
      <c r="O89" s="25">
        <f>3000+1000+500+3999+650+2533.33+764.87</f>
        <v>12447.2</v>
      </c>
      <c r="P89" s="25"/>
      <c r="Q89" s="25"/>
      <c r="R89" s="25"/>
      <c r="S89" s="25">
        <f>465.2+1200+800</f>
        <v>2465.1999999999998</v>
      </c>
      <c r="T89" s="25"/>
      <c r="U89" s="25"/>
      <c r="V89" s="25"/>
      <c r="W89" s="25"/>
      <c r="X89" s="25"/>
      <c r="Y89" s="25"/>
      <c r="Z89" s="61"/>
      <c r="AA89" s="61"/>
      <c r="AB89" s="61"/>
      <c r="AC89" s="91">
        <f t="shared" si="1"/>
        <v>14912.400000000001</v>
      </c>
      <c r="AD89" s="7" t="s">
        <v>320</v>
      </c>
      <c r="AE89" s="114"/>
    </row>
    <row r="90" spans="1:31" s="7" customFormat="1" ht="15.5" x14ac:dyDescent="0.35">
      <c r="A90" s="33" t="s">
        <v>280</v>
      </c>
      <c r="B90" s="17" t="s">
        <v>172</v>
      </c>
      <c r="C90" s="21" t="s">
        <v>173</v>
      </c>
      <c r="D90" s="17">
        <v>500</v>
      </c>
      <c r="E90" s="17" t="s">
        <v>171</v>
      </c>
      <c r="F90" s="25"/>
      <c r="G90" s="25"/>
      <c r="H90" s="25"/>
      <c r="I90" s="25"/>
      <c r="J90" s="25"/>
      <c r="K90" s="25"/>
      <c r="L90" s="25"/>
      <c r="M90" s="25"/>
      <c r="N90" s="25"/>
      <c r="O90" s="25">
        <v>1711.44</v>
      </c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61"/>
      <c r="AA90" s="61"/>
      <c r="AB90" s="61"/>
      <c r="AC90" s="91">
        <f t="shared" si="1"/>
        <v>1711.44</v>
      </c>
      <c r="AD90" s="7" t="s">
        <v>283</v>
      </c>
    </row>
    <row r="91" spans="1:31" s="7" customFormat="1" ht="15.5" x14ac:dyDescent="0.35">
      <c r="A91" s="33" t="s">
        <v>303</v>
      </c>
      <c r="B91" s="17" t="s">
        <v>301</v>
      </c>
      <c r="C91" s="90" t="s">
        <v>302</v>
      </c>
      <c r="D91" s="17">
        <v>10000</v>
      </c>
      <c r="E91" s="17"/>
      <c r="F91" s="25"/>
      <c r="G91" s="25"/>
      <c r="H91" s="25"/>
      <c r="I91" s="25"/>
      <c r="J91" s="25"/>
      <c r="K91" s="25"/>
      <c r="L91" s="87">
        <v>10000</v>
      </c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61"/>
      <c r="AA91" s="61"/>
      <c r="AB91" s="61"/>
      <c r="AC91" s="91">
        <f t="shared" si="1"/>
        <v>10000</v>
      </c>
      <c r="AD91" s="7" t="s">
        <v>304</v>
      </c>
    </row>
    <row r="92" spans="1:31" s="7" customFormat="1" ht="15.5" x14ac:dyDescent="0.35">
      <c r="A92" s="33" t="s">
        <v>281</v>
      </c>
      <c r="B92" s="18" t="s">
        <v>43</v>
      </c>
      <c r="C92" s="21" t="s">
        <v>174</v>
      </c>
      <c r="D92" s="17">
        <v>50</v>
      </c>
      <c r="E92" s="17" t="s">
        <v>171</v>
      </c>
      <c r="F92" s="25"/>
      <c r="G92" s="25"/>
      <c r="H92" s="25"/>
      <c r="I92" s="25"/>
      <c r="J92" s="25"/>
      <c r="K92" s="25"/>
      <c r="L92" s="25"/>
      <c r="M92" s="25"/>
      <c r="N92" s="25"/>
      <c r="O92" s="87">
        <v>1544.26</v>
      </c>
      <c r="P92" s="25"/>
      <c r="Q92" s="25"/>
      <c r="R92" s="25"/>
      <c r="S92" s="25"/>
      <c r="T92" s="25"/>
      <c r="U92" s="25"/>
      <c r="V92" s="25"/>
      <c r="W92" s="25"/>
      <c r="X92" s="25">
        <v>500</v>
      </c>
      <c r="Y92" s="25"/>
      <c r="Z92" s="61"/>
      <c r="AA92" s="61"/>
      <c r="AB92" s="61"/>
      <c r="AC92" s="91">
        <f t="shared" si="1"/>
        <v>2044.26</v>
      </c>
      <c r="AD92" s="7" t="s">
        <v>283</v>
      </c>
    </row>
    <row r="93" spans="1:31" s="7" customFormat="1" ht="16" thickBot="1" x14ac:dyDescent="0.4">
      <c r="A93" s="34"/>
      <c r="B93" s="44" t="s">
        <v>6</v>
      </c>
      <c r="C93" s="44" t="s">
        <v>6</v>
      </c>
      <c r="D93" s="35"/>
      <c r="E93" s="44" t="s">
        <v>6</v>
      </c>
      <c r="F93" s="36">
        <f t="shared" ref="F93:AB93" si="2">SUM(F10:F92)</f>
        <v>46440</v>
      </c>
      <c r="G93" s="36">
        <f t="shared" si="2"/>
        <v>0</v>
      </c>
      <c r="H93" s="36">
        <f t="shared" si="2"/>
        <v>1235</v>
      </c>
      <c r="I93" s="36">
        <f t="shared" si="2"/>
        <v>10960</v>
      </c>
      <c r="J93" s="36">
        <f t="shared" si="2"/>
        <v>0</v>
      </c>
      <c r="K93" s="36">
        <f t="shared" si="2"/>
        <v>3521</v>
      </c>
      <c r="L93" s="36">
        <f t="shared" si="2"/>
        <v>161985.30000000002</v>
      </c>
      <c r="M93" s="36">
        <f t="shared" si="2"/>
        <v>650</v>
      </c>
      <c r="N93" s="36">
        <f t="shared" si="2"/>
        <v>0</v>
      </c>
      <c r="O93" s="36">
        <f t="shared" si="2"/>
        <v>75135.409999999989</v>
      </c>
      <c r="P93" s="36">
        <f t="shared" si="2"/>
        <v>4581.3100000000004</v>
      </c>
      <c r="Q93" s="36">
        <f t="shared" si="2"/>
        <v>650</v>
      </c>
      <c r="R93" s="36">
        <f t="shared" si="2"/>
        <v>10555.08</v>
      </c>
      <c r="S93" s="36">
        <f t="shared" si="2"/>
        <v>45099.9</v>
      </c>
      <c r="T93" s="36">
        <f t="shared" si="2"/>
        <v>0</v>
      </c>
      <c r="U93" s="36">
        <f t="shared" si="2"/>
        <v>0</v>
      </c>
      <c r="V93" s="36">
        <f t="shared" si="2"/>
        <v>0</v>
      </c>
      <c r="W93" s="36">
        <f t="shared" si="2"/>
        <v>0</v>
      </c>
      <c r="X93" s="36">
        <f t="shared" si="2"/>
        <v>500</v>
      </c>
      <c r="Y93" s="36">
        <f t="shared" si="2"/>
        <v>0</v>
      </c>
      <c r="Z93" s="36">
        <f t="shared" si="2"/>
        <v>0</v>
      </c>
      <c r="AA93" s="36">
        <f t="shared" si="2"/>
        <v>0</v>
      </c>
      <c r="AB93" s="36">
        <f t="shared" si="2"/>
        <v>0</v>
      </c>
      <c r="AC93" s="91">
        <f>SUM(F93:AB93)</f>
        <v>361313.00000000006</v>
      </c>
    </row>
    <row r="94" spans="1:31" s="7" customFormat="1" ht="15.5" x14ac:dyDescent="0.35">
      <c r="A94" s="38"/>
      <c r="B94" s="39"/>
      <c r="C94" s="39"/>
      <c r="D94" s="40"/>
      <c r="E94" s="39"/>
      <c r="F94" s="15"/>
      <c r="G94" s="15"/>
      <c r="H94" s="15"/>
      <c r="I94" s="41"/>
      <c r="J94" s="41"/>
      <c r="K94" s="41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3"/>
    </row>
    <row r="96" spans="1:31" ht="15.5" x14ac:dyDescent="0.35">
      <c r="B96" s="5"/>
      <c r="C96" s="7"/>
      <c r="D96" s="7"/>
      <c r="E96" s="111" t="s">
        <v>176</v>
      </c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</row>
    <row r="97" spans="2:30" ht="15.5" x14ac:dyDescent="0.35">
      <c r="B97" s="5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8"/>
      <c r="T97" s="8"/>
      <c r="U97" s="8"/>
      <c r="V97" s="8"/>
      <c r="W97" s="8"/>
      <c r="X97" s="9"/>
      <c r="AC97" s="2" t="s">
        <v>316</v>
      </c>
      <c r="AD97" s="2">
        <f>SUM(AC62:AC92)</f>
        <v>141588.82</v>
      </c>
    </row>
    <row r="98" spans="2:30" ht="15.5" x14ac:dyDescent="0.35">
      <c r="B98" s="5"/>
      <c r="C98" s="7"/>
      <c r="D98" s="7"/>
      <c r="S98" s="9"/>
      <c r="T98" s="9"/>
      <c r="U98" s="9"/>
      <c r="V98" s="9"/>
      <c r="W98" s="8"/>
      <c r="X98" s="9"/>
      <c r="Y98" s="9"/>
      <c r="Z98" s="113">
        <f>O99-AC93</f>
        <v>0</v>
      </c>
      <c r="AA98" s="9"/>
      <c r="AB98" s="9"/>
      <c r="AC98" s="9"/>
    </row>
    <row r="99" spans="2:30" x14ac:dyDescent="0.3">
      <c r="B99" s="1"/>
      <c r="C99" s="4"/>
      <c r="D99" s="4"/>
      <c r="E99" s="4"/>
      <c r="F99" s="56"/>
      <c r="G99" s="56"/>
      <c r="H99" s="56"/>
      <c r="I99" s="56"/>
      <c r="J99" s="56"/>
      <c r="K99" s="56"/>
      <c r="L99" s="56"/>
      <c r="M99" s="56"/>
      <c r="N99" s="56" t="s">
        <v>314</v>
      </c>
      <c r="O99" s="101">
        <f>361313</f>
        <v>361313</v>
      </c>
      <c r="P99" s="56"/>
      <c r="Q99" s="56"/>
      <c r="R99" s="56"/>
      <c r="S99" s="115">
        <f>AC93-O99</f>
        <v>0</v>
      </c>
      <c r="T99" s="57"/>
      <c r="U99" s="57"/>
      <c r="V99" s="57"/>
      <c r="W99" s="50"/>
      <c r="X99" s="57"/>
      <c r="Y99" s="57"/>
      <c r="Z99" s="57"/>
      <c r="AA99" s="57"/>
      <c r="AB99" s="57"/>
      <c r="AC99" s="57"/>
    </row>
    <row r="100" spans="2:30" x14ac:dyDescent="0.3">
      <c r="B100" s="1"/>
      <c r="C100" s="4"/>
      <c r="D100" s="4"/>
      <c r="E100" s="4"/>
      <c r="F100" s="54"/>
      <c r="G100" s="54"/>
      <c r="H100" s="54"/>
      <c r="I100" s="54"/>
      <c r="J100" s="54"/>
      <c r="K100" s="54"/>
      <c r="L100" s="54"/>
      <c r="M100" s="54"/>
      <c r="N100" s="54" t="s">
        <v>315</v>
      </c>
      <c r="O100" s="102">
        <v>144525.20000000001</v>
      </c>
      <c r="P100" s="54"/>
      <c r="Q100" s="54"/>
      <c r="R100" s="54"/>
      <c r="S100" s="50"/>
      <c r="T100" s="50"/>
      <c r="U100" s="50"/>
      <c r="V100" s="50"/>
      <c r="W100" s="50"/>
      <c r="X100" s="112">
        <f>O99-AC93</f>
        <v>0</v>
      </c>
      <c r="Y100" s="50"/>
      <c r="Z100" s="50"/>
      <c r="AA100" s="50"/>
      <c r="AB100" s="50"/>
      <c r="AC100" s="50"/>
    </row>
    <row r="101" spans="2:30" ht="15.5" x14ac:dyDescent="0.35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99" t="s">
        <v>317</v>
      </c>
      <c r="O101" s="100">
        <f>O99-AC93</f>
        <v>0</v>
      </c>
      <c r="P101" s="12"/>
      <c r="Q101" s="12"/>
      <c r="R101" s="12"/>
      <c r="S101" s="7"/>
      <c r="T101" s="7"/>
      <c r="U101" s="7"/>
      <c r="V101" s="7"/>
      <c r="W101" s="7"/>
      <c r="X101" s="7"/>
    </row>
    <row r="102" spans="2:30" ht="15.5" x14ac:dyDescent="0.35">
      <c r="C102" s="7"/>
      <c r="D102" s="7"/>
      <c r="E102" s="5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W102" s="1"/>
    </row>
    <row r="103" spans="2:30" x14ac:dyDescent="0.3">
      <c r="B103" s="1"/>
      <c r="C103" s="4"/>
      <c r="D103" s="4"/>
      <c r="E103" s="4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7"/>
      <c r="T103" s="57"/>
      <c r="U103" s="57"/>
      <c r="V103" s="57"/>
      <c r="W103" s="50"/>
      <c r="X103" s="57"/>
      <c r="Y103" s="57"/>
      <c r="Z103" s="57"/>
      <c r="AA103" s="57"/>
      <c r="AB103" s="57"/>
      <c r="AC103" s="57"/>
    </row>
  </sheetData>
  <mergeCells count="3">
    <mergeCell ref="X1:AC1"/>
    <mergeCell ref="F1:T1"/>
    <mergeCell ref="E96:AC96"/>
  </mergeCells>
  <phoneticPr fontId="18" type="noConversion"/>
  <printOptions horizontalCentered="1"/>
  <pageMargins left="0.7" right="0.7" top="0.75" bottom="0.75" header="0.3" footer="0.3"/>
  <pageSetup paperSize="9" scale="52" orientation="landscape" verticalDpi="4294967292" r:id="rId1"/>
  <headerFoot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1.pielikums - TĀME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 Cirmans</dc:creator>
  <cp:lastModifiedBy>admin</cp:lastModifiedBy>
  <cp:lastPrinted>2020-01-29T07:15:33Z</cp:lastPrinted>
  <dcterms:created xsi:type="dcterms:W3CDTF">2009-08-14T06:49:15Z</dcterms:created>
  <dcterms:modified xsi:type="dcterms:W3CDTF">2024-12-27T12:24:19Z</dcterms:modified>
</cp:coreProperties>
</file>